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ZRAB_README" sheetId="1" state="visible" r:id="rId1"/>
    <sheet xmlns:r="http://schemas.openxmlformats.org/officeDocument/2006/relationships" name="Bowplank" sheetId="2" state="visible" r:id="rId2"/>
    <sheet xmlns:r="http://schemas.openxmlformats.org/officeDocument/2006/relationships" name="Pondasi" sheetId="3" state="visible" r:id="rId3"/>
    <sheet xmlns:r="http://schemas.openxmlformats.org/officeDocument/2006/relationships" name="Foot Plate" sheetId="4" state="visible" r:id="rId4"/>
    <sheet xmlns:r="http://schemas.openxmlformats.org/officeDocument/2006/relationships" name="Sloof" sheetId="5" state="visible" r:id="rId5"/>
    <sheet xmlns:r="http://schemas.openxmlformats.org/officeDocument/2006/relationships" name="Kolom" sheetId="6" state="visible" r:id="rId6"/>
    <sheet xmlns:r="http://schemas.openxmlformats.org/officeDocument/2006/relationships" name="Balok" sheetId="7" state="visible" r:id="rId7"/>
    <sheet xmlns:r="http://schemas.openxmlformats.org/officeDocument/2006/relationships" name="Bata Ringan" sheetId="8" state="visible" r:id="rId8"/>
    <sheet xmlns:r="http://schemas.openxmlformats.org/officeDocument/2006/relationships" name="Bata Merah" sheetId="9" state="visible" r:id="rId9"/>
    <sheet xmlns:r="http://schemas.openxmlformats.org/officeDocument/2006/relationships" name="Batako" sheetId="10" state="visible" r:id="rId10"/>
    <sheet xmlns:r="http://schemas.openxmlformats.org/officeDocument/2006/relationships" name="Pintu &amp; Jendela" sheetId="11" state="visible" r:id="rId11"/>
    <sheet xmlns:r="http://schemas.openxmlformats.org/officeDocument/2006/relationships" name="Atap Baja Ringan" sheetId="12" state="visible" r:id="rId12"/>
    <sheet xmlns:r="http://schemas.openxmlformats.org/officeDocument/2006/relationships" name="Plesteran &amp; Acian" sheetId="13" state="visible" r:id="rId13"/>
    <sheet xmlns:r="http://schemas.openxmlformats.org/officeDocument/2006/relationships" name="Penutup Lantai" sheetId="14" state="visible" r:id="rId14"/>
    <sheet xmlns:r="http://schemas.openxmlformats.org/officeDocument/2006/relationships" name="Penutup Dinding" sheetId="15" state="visible" r:id="rId15"/>
    <sheet xmlns:r="http://schemas.openxmlformats.org/officeDocument/2006/relationships" name="Plafon" sheetId="16" state="visible" r:id="rId16"/>
    <sheet xmlns:r="http://schemas.openxmlformats.org/officeDocument/2006/relationships" name="Pengecatan" sheetId="17" state="visible" r:id="rId17"/>
    <sheet xmlns:r="http://schemas.openxmlformats.org/officeDocument/2006/relationships" name="Kelistrikan" sheetId="18" state="visible" r:id="rId18"/>
    <sheet xmlns:r="http://schemas.openxmlformats.org/officeDocument/2006/relationships" name="Instalasi Air Bersih" sheetId="19" state="visible" r:id="rId19"/>
    <sheet xmlns:r="http://schemas.openxmlformats.org/officeDocument/2006/relationships" name="Sanitair" sheetId="20" state="visible" r:id="rId20"/>
    <sheet xmlns:r="http://schemas.openxmlformats.org/officeDocument/2006/relationships" name="Rekap RAB" sheetId="21" state="visible" r:id="rId21"/>
    <sheet xmlns:r="http://schemas.openxmlformats.org/officeDocument/2006/relationships" name="FORMULA_SPEC" sheetId="22" state="visible" r:id="rId22"/>
    <sheet xmlns:r="http://schemas.openxmlformats.org/officeDocument/2006/relationships" name="INPUT_MAP" sheetId="23" state="visible" r:id="rId23"/>
    <sheet xmlns:r="http://schemas.openxmlformats.org/officeDocument/2006/relationships" name="CALC_AUDIT" sheetId="24" state="visible" r:id="rId24"/>
  </sheets>
  <definedNames>
    <definedName name="_xlnm._FilterDatabase" localSheetId="21" hidden="1">'FORMULA_SPEC'!$A$1:$E$1752</definedName>
    <definedName name="_xlnm._FilterDatabase" localSheetId="22" hidden="1">'INPUT_MAP'!$A$1:$G$1329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_);_(* \(#,##0\);_(* &quot;-&quot;??_);_(@_)"/>
    <numFmt numFmtId="166" formatCode="0.0000"/>
    <numFmt numFmtId="167" formatCode="0.000"/>
    <numFmt numFmtId="168" formatCode="0.00000000"/>
    <numFmt numFmtId="169" formatCode="0.00000"/>
    <numFmt numFmtId="170" formatCode="#,##0.0000"/>
    <numFmt numFmtId="171" formatCode="#,##0.000"/>
    <numFmt numFmtId="172" formatCode="_-&quot;Rp&quot;* #,##0_-;\-&quot;Rp&quot;* #,##0_-;_-&quot;Rp&quot;* &quot;-&quot;_-;_-@"/>
  </numFmts>
  <fonts count="42">
    <font>
      <name val="Calibri"/>
      <color theme="1"/>
      <sz val="11"/>
      <scheme val="minor"/>
    </font>
    <font>
      <name val="Calibri"/>
      <color theme="1"/>
      <sz val="11"/>
    </font>
    <font>
      <name val="Bahnschrift"/>
      <b val="1"/>
      <color theme="1"/>
      <sz val="12"/>
    </font>
    <font/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4"/>
      <sz val="11"/>
    </font>
    <font>
      <name val="Calibri"/>
      <b val="1"/>
      <color theme="1"/>
      <sz val="11"/>
      <u val="single"/>
    </font>
    <font>
      <name val="Times New Roman"/>
      <color rgb="FF002060"/>
      <sz val="11"/>
    </font>
    <font>
      <name val="Calibri"/>
      <color theme="1"/>
      <scheme val="minor"/>
    </font>
    <font>
      <name val="Calibri"/>
      <color theme="4"/>
      <sz val="11"/>
    </font>
    <font>
      <name val="Calibri"/>
      <b val="1"/>
      <color theme="1"/>
      <sz val="11"/>
      <u val="single"/>
    </font>
    <font>
      <name val="Calibri"/>
      <b val="1"/>
      <color rgb="FFFF0000"/>
      <sz val="11"/>
    </font>
    <font>
      <name val="Impact"/>
      <b val="1"/>
      <color theme="0"/>
      <sz val="18"/>
    </font>
    <font>
      <name val="Impact"/>
      <b val="1"/>
      <color theme="0"/>
      <sz val="14"/>
    </font>
    <font>
      <name val="Calibri"/>
      <color theme="0"/>
      <sz val="11"/>
    </font>
    <font>
      <name val="Roboto"/>
      <color rgb="FF000000"/>
      <sz val="11"/>
    </font>
    <font>
      <name val="Arial"/>
      <color theme="1"/>
      <sz val="11"/>
    </font>
    <font>
      <name val="Calibri"/>
      <color rgb="FF000000"/>
      <sz val="11"/>
    </font>
    <font>
      <name val="Calibri"/>
      <b val="1"/>
      <color theme="1"/>
      <sz val="9"/>
    </font>
    <font>
      <name val="Calibri"/>
      <b val="1"/>
      <color theme="1"/>
      <sz val="11"/>
      <u val="single"/>
    </font>
    <font>
      <name val="Calibri"/>
      <b val="1"/>
      <i val="1"/>
      <color theme="1"/>
      <sz val="11"/>
    </font>
    <font>
      <name val="Calibri"/>
      <b val="1"/>
      <color theme="1"/>
      <sz val="11"/>
      <u val="single"/>
    </font>
    <font>
      <name val="Roboto"/>
      <color theme="1"/>
      <sz val="11"/>
    </font>
    <font>
      <name val="Calibri"/>
      <b val="1"/>
      <i val="1"/>
      <color theme="4"/>
      <sz val="11"/>
    </font>
    <font>
      <name val="Calibri"/>
      <b val="1"/>
      <color theme="5"/>
      <sz val="11"/>
    </font>
    <font>
      <name val="Calibri"/>
      <b val="1"/>
      <color theme="8"/>
      <sz val="11"/>
    </font>
    <font>
      <name val="Calibri"/>
      <b val="1"/>
      <color theme="1"/>
      <sz val="12"/>
      <u val="single"/>
    </font>
    <font>
      <name val="Calibri"/>
      <b val="1"/>
      <color theme="1"/>
      <sz val="12"/>
      <u val="single"/>
    </font>
    <font>
      <name val="Calibri"/>
      <b val="1"/>
      <color rgb="FF00B050"/>
      <sz val="11"/>
    </font>
    <font>
      <name val="Calibri"/>
      <color theme="1"/>
      <sz val="10"/>
    </font>
    <font>
      <name val="Calibri"/>
      <b val="1"/>
      <color theme="1"/>
      <sz val="12"/>
      <u val="single"/>
    </font>
    <font>
      <name val="Calibri"/>
      <i val="1"/>
      <color theme="1"/>
      <sz val="11"/>
    </font>
    <font>
      <name val="Calibri"/>
      <b val="1"/>
      <color theme="1"/>
      <sz val="10"/>
    </font>
    <font>
      <name val="Calibri"/>
      <b val="1"/>
      <color theme="1"/>
      <sz val="12"/>
    </font>
    <font>
      <name val="Calibri"/>
      <color rgb="FF002060"/>
      <sz val="11"/>
    </font>
    <font>
      <name val="Calibri"/>
      <b val="1"/>
      <color theme="1"/>
      <sz val="14"/>
    </font>
    <font>
      <b val="1"/>
      <color rgb="00FFFFFF"/>
      <sz val="14"/>
    </font>
    <font>
      <b val="1"/>
      <color rgb="000B1F4D"/>
    </font>
    <font>
      <b val="1"/>
      <color rgb="00FFFFFF"/>
    </font>
  </fonts>
  <fills count="13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BDD6EE"/>
        <bgColor rgb="FFBDD6EE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00146BFF"/>
      </patternFill>
    </fill>
  </fills>
  <borders count="125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bottom style="thin">
        <color theme="0"/>
      </bottom>
    </border>
    <border>
      <left/>
      <right/>
      <top style="thin">
        <color theme="0"/>
      </top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0000"/>
      </left>
      <right/>
      <top style="thin">
        <color rgb="FFFF0000"/>
      </top>
      <bottom/>
    </border>
    <border>
      <left/>
      <right/>
      <top style="thin">
        <color rgb="FFFF0000"/>
      </top>
      <bottom/>
    </border>
    <border>
      <left/>
      <right style="thin">
        <color rgb="FFFF0000"/>
      </right>
      <top style="thin">
        <color rgb="FFFF0000"/>
      </top>
      <bottom/>
    </border>
    <border>
      <left style="thin">
        <color rgb="FFFF0000"/>
      </left>
      <right/>
      <top/>
      <bottom/>
    </border>
    <border>
      <left style="thin">
        <color rgb="FF000000"/>
      </left>
      <right/>
      <top/>
      <bottom/>
    </border>
    <border>
      <left/>
      <right style="thin">
        <color rgb="FFFF0000"/>
      </right>
      <top/>
      <bottom/>
    </border>
    <border>
      <left style="thin">
        <color rgb="FFFF0000"/>
      </left>
      <right style="thin">
        <color rgb="FF000000"/>
      </right>
      <top/>
      <bottom style="thin">
        <color rgb="FF000000"/>
      </bottom>
    </border>
    <border>
      <left style="thin">
        <color rgb="FFFF0000"/>
      </left>
      <right/>
      <top/>
      <bottom style="thin">
        <color rgb="FFFF0000"/>
      </bottom>
    </border>
    <border>
      <left/>
      <right/>
      <top/>
      <bottom style="thin">
        <color rgb="FFFF0000"/>
      </bottom>
    </border>
    <border>
      <left/>
      <right style="thin">
        <color rgb="FFFF0000"/>
      </right>
      <top/>
      <bottom style="thin">
        <color rgb="FFFF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bottom style="hair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double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</border>
    <border>
      <right style="hair">
        <color rgb="FF000000"/>
      </right>
      <top style="hair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hair">
        <color rgb="FF000000"/>
      </right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thin">
        <color rgb="00D7E3F4"/>
      </bottom>
    </border>
  </borders>
  <cellStyleXfs count="1">
    <xf numFmtId="0" fontId="0" fillId="0" borderId="0"/>
  </cellStyleXfs>
  <cellXfs count="46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2" fillId="3" borderId="6" applyAlignment="1" pivotButton="0" quotePrefix="0" xfId="0">
      <alignment horizontal="center"/>
    </xf>
    <xf numFmtId="0" fontId="3" fillId="0" borderId="7" pivotButton="0" quotePrefix="0" xfId="0"/>
    <xf numFmtId="0" fontId="3" fillId="0" borderId="8" pivotButton="0" quotePrefix="0" xfId="0"/>
    <xf numFmtId="0" fontId="1" fillId="2" borderId="9" pivotButton="0" quotePrefix="0" xfId="0"/>
    <xf numFmtId="0" fontId="1" fillId="0" borderId="10" pivotButton="0" quotePrefix="0" xfId="0"/>
    <xf numFmtId="0" fontId="4" fillId="2" borderId="11" applyAlignment="1" pivotButton="0" quotePrefix="0" xfId="0">
      <alignment horizontal="right" vertical="top"/>
    </xf>
    <xf numFmtId="0" fontId="4" fillId="2" borderId="11" applyAlignment="1" pivotButton="0" quotePrefix="0" xfId="0">
      <alignment vertical="top"/>
    </xf>
    <xf numFmtId="0" fontId="1" fillId="2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4" fillId="0" borderId="10" pivotButton="0" quotePrefix="0" xfId="0"/>
    <xf numFmtId="0" fontId="5" fillId="4" borderId="11" pivotButton="0" quotePrefix="0" xfId="0"/>
    <xf numFmtId="0" fontId="1" fillId="4" borderId="11" pivotButton="0" quotePrefix="0" xfId="0"/>
    <xf numFmtId="0" fontId="4" fillId="0" borderId="0" pivotButton="0" quotePrefix="0" xfId="0"/>
    <xf numFmtId="0" fontId="1" fillId="0" borderId="14" pivotButton="0" quotePrefix="0" xfId="0"/>
    <xf numFmtId="0" fontId="4" fillId="2" borderId="11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4" fillId="2" borderId="11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2" fontId="1" fillId="5" borderId="15" applyAlignment="1" pivotButton="0" quotePrefix="0" xfId="0">
      <alignment horizontal="center"/>
    </xf>
    <xf numFmtId="0" fontId="9" fillId="0" borderId="16" pivotButton="0" quotePrefix="0" xfId="0"/>
    <xf numFmtId="2" fontId="1" fillId="5" borderId="15" applyAlignment="1" pivotButton="0" quotePrefix="0" xfId="0">
      <alignment horizontal="center"/>
    </xf>
    <xf numFmtId="43" fontId="4" fillId="0" borderId="15" pivotButton="0" quotePrefix="0" xfId="0"/>
    <xf numFmtId="0" fontId="1" fillId="0" borderId="16" pivotButton="0" quotePrefix="0" xfId="0"/>
    <xf numFmtId="0" fontId="1" fillId="0" borderId="16" applyAlignment="1" pivotButton="0" quotePrefix="0" xfId="0">
      <alignment horizontal="right"/>
    </xf>
    <xf numFmtId="0" fontId="10" fillId="6" borderId="11" applyAlignment="1" pivotButton="0" quotePrefix="0" xfId="0">
      <alignment horizontal="center"/>
    </xf>
    <xf numFmtId="0" fontId="3" fillId="0" borderId="17" pivotButton="0" quotePrefix="0" xfId="0"/>
    <xf numFmtId="0" fontId="1" fillId="0" borderId="17" pivotButton="0" quotePrefix="0" xfId="0"/>
    <xf numFmtId="0" fontId="11" fillId="0" borderId="0" pivotButton="0" quotePrefix="0" xfId="0"/>
    <xf numFmtId="43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3" fontId="1" fillId="5" borderId="15" pivotButton="0" quotePrefix="0" xfId="0"/>
    <xf numFmtId="43" fontId="1" fillId="0" borderId="0" pivotButton="0" quotePrefix="0" xfId="0"/>
    <xf numFmtId="0" fontId="1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" fontId="4" fillId="5" borderId="15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43" fontId="13" fillId="0" borderId="0" pivotButton="0" quotePrefix="0" xfId="0"/>
    <xf numFmtId="0" fontId="14" fillId="0" borderId="0" applyAlignment="1" pivotButton="0" quotePrefix="0" xfId="0">
      <alignment horizontal="right"/>
    </xf>
    <xf numFmtId="1" fontId="1" fillId="5" borderId="15" applyAlignment="1" pivotButton="0" quotePrefix="0" xfId="0">
      <alignment horizontal="center"/>
    </xf>
    <xf numFmtId="0" fontId="1" fillId="0" borderId="18" pivotButton="0" quotePrefix="0" xfId="0"/>
    <xf numFmtId="0" fontId="1" fillId="0" borderId="19" pivotButton="0" quotePrefix="0" xfId="0"/>
    <xf numFmtId="0" fontId="15" fillId="7" borderId="20" applyAlignment="1" pivotButton="0" quotePrefix="0" xfId="0">
      <alignment horizontal="center" vertical="center"/>
    </xf>
    <xf numFmtId="2" fontId="4" fillId="8" borderId="15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0" fontId="4" fillId="0" borderId="14" pivotButton="0" quotePrefix="0" xfId="0"/>
    <xf numFmtId="165" fontId="16" fillId="7" borderId="11" pivotButton="0" quotePrefix="0" xfId="0"/>
    <xf numFmtId="0" fontId="3" fillId="0" borderId="21" pivotButton="0" quotePrefix="0" xfId="0"/>
    <xf numFmtId="0" fontId="17" fillId="7" borderId="22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4" fillId="0" borderId="1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/>
    </xf>
    <xf numFmtId="0" fontId="1" fillId="0" borderId="23" applyAlignment="1" pivotButton="0" quotePrefix="0" xfId="0">
      <alignment horizontal="left" vertical="center"/>
    </xf>
    <xf numFmtId="0" fontId="3" fillId="0" borderId="24" pivotButton="0" quotePrefix="0" xfId="0"/>
    <xf numFmtId="0" fontId="3" fillId="0" borderId="25" pivotButton="0" quotePrefix="0" xfId="0"/>
    <xf numFmtId="0" fontId="1" fillId="0" borderId="15" applyAlignment="1" pivotButton="0" quotePrefix="0" xfId="0">
      <alignment horizontal="left" vertical="center" wrapText="1"/>
    </xf>
    <xf numFmtId="166" fontId="1" fillId="0" borderId="15" applyAlignment="1" pivotButton="0" quotePrefix="0" xfId="0">
      <alignment horizontal="center" vertical="center" shrinkToFit="1"/>
    </xf>
    <xf numFmtId="0" fontId="1" fillId="0" borderId="15" applyAlignment="1" pivotButton="0" quotePrefix="0" xfId="0">
      <alignment horizontal="center" vertical="center" wrapText="1"/>
    </xf>
    <xf numFmtId="166" fontId="1" fillId="0" borderId="0" pivotButton="0" quotePrefix="0" xfId="0"/>
    <xf numFmtId="166" fontId="17" fillId="0" borderId="0" pivotButton="0" quotePrefix="0" xfId="0"/>
    <xf numFmtId="0" fontId="1" fillId="0" borderId="23" applyAlignment="1" pivotButton="0" quotePrefix="0" xfId="0">
      <alignment horizontal="left" vertical="center" wrapText="1"/>
    </xf>
    <xf numFmtId="0" fontId="17" fillId="0" borderId="0" pivotButton="0" quotePrefix="0" xfId="0"/>
    <xf numFmtId="167" fontId="1" fillId="0" borderId="15" applyAlignment="1" pivotButton="0" quotePrefix="0" xfId="0">
      <alignment horizontal="center"/>
    </xf>
    <xf numFmtId="43" fontId="17" fillId="0" borderId="0" pivotButton="0" quotePrefix="0" xfId="0"/>
    <xf numFmtId="0" fontId="1" fillId="0" borderId="15" pivotButton="0" quotePrefix="0" xfId="0"/>
    <xf numFmtId="0" fontId="1" fillId="0" borderId="15" applyAlignment="1" pivotButton="0" quotePrefix="0" xfId="0">
      <alignment horizontal="center"/>
    </xf>
    <xf numFmtId="0" fontId="1" fillId="0" borderId="23" applyAlignment="1" pivotButton="0" quotePrefix="0" xfId="0">
      <alignment horizontal="left"/>
    </xf>
    <xf numFmtId="2" fontId="1" fillId="2" borderId="15" applyAlignment="1" pivotButton="0" quotePrefix="0" xfId="0">
      <alignment horizontal="center"/>
    </xf>
    <xf numFmtId="167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167" fontId="1" fillId="0" borderId="15" applyAlignment="1" pivotButton="0" quotePrefix="0" xfId="0">
      <alignment horizontal="center" vertical="center" shrinkToFit="1"/>
    </xf>
    <xf numFmtId="167" fontId="19" fillId="0" borderId="0" applyAlignment="1" pivotButton="0" quotePrefix="0" xfId="0">
      <alignment horizontal="right" vertical="center" shrinkToFit="1"/>
    </xf>
    <xf numFmtId="43" fontId="4" fillId="2" borderId="15" applyAlignment="1" pivotButton="0" quotePrefix="0" xfId="0">
      <alignment horizontal="center"/>
    </xf>
    <xf numFmtId="2" fontId="17" fillId="0" borderId="0" pivotButton="0" quotePrefix="0" xfId="0"/>
    <xf numFmtId="168" fontId="17" fillId="0" borderId="0" pivotButton="0" quotePrefix="0" xfId="0"/>
    <xf numFmtId="0" fontId="1" fillId="0" borderId="23" pivotButton="0" quotePrefix="0" xfId="0"/>
    <xf numFmtId="0" fontId="4" fillId="0" borderId="0" applyAlignment="1" pivotButton="0" quotePrefix="0" xfId="0">
      <alignment horizontal="left" vertical="center" wrapText="1"/>
    </xf>
    <xf numFmtId="169" fontId="1" fillId="0" borderId="15" applyAlignment="1" pivotButton="0" quotePrefix="0" xfId="0">
      <alignment horizontal="center" vertical="center" shrinkToFit="1"/>
    </xf>
    <xf numFmtId="167" fontId="1" fillId="0" borderId="0" applyAlignment="1" pivotButton="0" quotePrefix="0" xfId="0">
      <alignment horizontal="center"/>
    </xf>
    <xf numFmtId="167" fontId="1" fillId="0" borderId="0" pivotButton="0" quotePrefix="0" xfId="0"/>
    <xf numFmtId="167" fontId="1" fillId="0" borderId="15" applyAlignment="1" pivotButton="0" quotePrefix="0" xfId="0">
      <alignment horizontal="center" vertical="center"/>
    </xf>
    <xf numFmtId="43" fontId="4" fillId="5" borderId="15" applyAlignment="1" pivotButton="0" quotePrefix="0" xfId="0">
      <alignment horizontal="center"/>
    </xf>
    <xf numFmtId="0" fontId="4" fillId="0" borderId="15" pivotButton="0" quotePrefix="0" xfId="0"/>
    <xf numFmtId="169" fontId="20" fillId="0" borderId="15" applyAlignment="1" pivotButton="0" quotePrefix="0" xfId="0">
      <alignment horizontal="right" vertical="top" shrinkToFit="1"/>
    </xf>
    <xf numFmtId="170" fontId="17" fillId="0" borderId="0" pivotButton="0" quotePrefix="0" xfId="0"/>
    <xf numFmtId="171" fontId="17" fillId="0" borderId="0" pivotButton="0" quotePrefix="0" xfId="0"/>
    <xf numFmtId="0" fontId="4" fillId="0" borderId="23" pivotButton="0" quotePrefix="0" xfId="0"/>
    <xf numFmtId="166" fontId="20" fillId="0" borderId="15" applyAlignment="1" pivotButton="0" quotePrefix="0" xfId="0">
      <alignment horizontal="right" vertical="top" shrinkToFit="1"/>
    </xf>
    <xf numFmtId="43" fontId="1" fillId="5" borderId="26" pivotButton="0" quotePrefix="0" xfId="0"/>
    <xf numFmtId="43" fontId="1" fillId="0" borderId="27" pivotButton="0" quotePrefix="0" xfId="0"/>
    <xf numFmtId="43" fontId="4" fillId="0" borderId="0" pivotButton="0" quotePrefix="0" xfId="0"/>
    <xf numFmtId="0" fontId="21" fillId="0" borderId="23" pivotButton="0" quotePrefix="0" xfId="0"/>
    <xf numFmtId="2" fontId="1" fillId="0" borderId="0" applyAlignment="1" pivotButton="0" quotePrefix="0" xfId="0">
      <alignment horizontal="center"/>
    </xf>
    <xf numFmtId="166" fontId="1" fillId="0" borderId="15" pivotButton="0" quotePrefix="0" xfId="0"/>
    <xf numFmtId="0" fontId="22" fillId="0" borderId="14" pivotButton="0" quotePrefix="0" xfId="0"/>
    <xf numFmtId="0" fontId="4" fillId="0" borderId="23" applyAlignment="1" pivotButton="0" quotePrefix="0" xfId="0">
      <alignment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/>
    </xf>
    <xf numFmtId="0" fontId="4" fillId="0" borderId="15" applyAlignment="1" pivotButton="0" quotePrefix="0" xfId="0">
      <alignment horizontal="left" vertical="top" wrapText="1"/>
    </xf>
    <xf numFmtId="167" fontId="1" fillId="0" borderId="15" pivotButton="0" quotePrefix="0" xfId="0"/>
    <xf numFmtId="0" fontId="1" fillId="2" borderId="28" pivotButton="0" quotePrefix="0" xfId="0"/>
    <xf numFmtId="0" fontId="1" fillId="0" borderId="29" pivotButton="0" quotePrefix="0" xfId="0"/>
    <xf numFmtId="166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6" fontId="1" fillId="0" borderId="15" applyAlignment="1" pivotButton="0" quotePrefix="0" xfId="0">
      <alignment horizontal="center" vertical="center"/>
    </xf>
    <xf numFmtId="2" fontId="1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/>
    </xf>
    <xf numFmtId="43" fontId="4" fillId="0" borderId="15" applyAlignment="1" pivotButton="0" quotePrefix="0" xfId="0">
      <alignment horizontal="center"/>
    </xf>
    <xf numFmtId="43" fontId="4" fillId="9" borderId="1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1" fillId="0" borderId="15" applyAlignment="1" pivotButton="0" quotePrefix="0" xfId="0">
      <alignment horizontal="center"/>
    </xf>
    <xf numFmtId="169" fontId="1" fillId="0" borderId="24" applyAlignment="1" pivotButton="0" quotePrefix="0" xfId="0">
      <alignment horizontal="center" vertical="center" wrapText="1"/>
    </xf>
    <xf numFmtId="169" fontId="1" fillId="0" borderId="15" applyAlignment="1" pivotButton="0" quotePrefix="0" xfId="0">
      <alignment horizontal="center" vertical="center"/>
    </xf>
    <xf numFmtId="169" fontId="18" fillId="0" borderId="0" applyAlignment="1" pivotButton="0" quotePrefix="0" xfId="0">
      <alignment horizontal="right" vertical="center" shrinkToFit="1"/>
    </xf>
    <xf numFmtId="43" fontId="1" fillId="5" borderId="30" pivotButton="0" quotePrefix="0" xfId="0"/>
    <xf numFmtId="0" fontId="24" fillId="0" borderId="10" pivotButton="0" quotePrefix="0" xfId="0"/>
    <xf numFmtId="167" fontId="1" fillId="0" borderId="1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4" fillId="4" borderId="11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5" fillId="4" borderId="11" applyAlignment="1" pivotButton="0" quotePrefix="0" xfId="0">
      <alignment horizontal="center"/>
    </xf>
    <xf numFmtId="0" fontId="26" fillId="0" borderId="0" applyAlignment="1" pivotButton="0" quotePrefix="0" xfId="0">
      <alignment horizontal="right"/>
    </xf>
    <xf numFmtId="0" fontId="27" fillId="0" borderId="0" applyAlignment="1" pivotButton="0" quotePrefix="0" xfId="0">
      <alignment horizontal="right"/>
    </xf>
    <xf numFmtId="2" fontId="1" fillId="0" borderId="0" pivotButton="0" quotePrefix="0" xfId="0"/>
    <xf numFmtId="2" fontId="1" fillId="0" borderId="0" applyAlignment="1" pivotButton="0" quotePrefix="0" xfId="0">
      <alignment horizontal="right"/>
    </xf>
    <xf numFmtId="0" fontId="28" fillId="0" borderId="0" applyAlignment="1" pivotButton="0" quotePrefix="0" xfId="0">
      <alignment horizontal="right"/>
    </xf>
    <xf numFmtId="2" fontId="17" fillId="0" borderId="0" applyAlignment="1" pivotButton="0" quotePrefix="0" xfId="0">
      <alignment horizontal="right"/>
    </xf>
    <xf numFmtId="166" fontId="1" fillId="0" borderId="15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1" fillId="0" borderId="27" pivotButton="0" quotePrefix="0" xfId="0"/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2" borderId="31" pivotButton="0" quotePrefix="0" xfId="0"/>
    <xf numFmtId="0" fontId="29" fillId="0" borderId="0" applyAlignment="1" pivotButton="0" quotePrefix="0" xfId="0">
      <alignment vertical="center"/>
    </xf>
    <xf numFmtId="0" fontId="1" fillId="0" borderId="23" applyAlignment="1" pivotButton="0" quotePrefix="0" xfId="0">
      <alignment horizontal="center"/>
    </xf>
    <xf numFmtId="4" fontId="1" fillId="0" borderId="0" pivotButton="0" quotePrefix="0" xfId="0"/>
    <xf numFmtId="2" fontId="4" fillId="0" borderId="15" applyAlignment="1" pivotButton="0" quotePrefix="0" xfId="0">
      <alignment horizontal="center"/>
    </xf>
    <xf numFmtId="4" fontId="17" fillId="0" borderId="0" pivotButton="0" quotePrefix="0" xfId="0"/>
    <xf numFmtId="43" fontId="1" fillId="2" borderId="31" pivotButton="0" quotePrefix="0" xfId="0"/>
    <xf numFmtId="1" fontId="1" fillId="5" borderId="32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1" xfId="0">
      <alignment horizontal="center"/>
    </xf>
    <xf numFmtId="43" fontId="4" fillId="9" borderId="31" pivotButton="0" quotePrefix="0" xfId="0"/>
    <xf numFmtId="1" fontId="17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left" vertical="center"/>
    </xf>
    <xf numFmtId="43" fontId="1" fillId="5" borderId="31" pivotButton="0" quotePrefix="0" xfId="0"/>
    <xf numFmtId="1" fontId="1" fillId="5" borderId="30" applyAlignment="1" pivotButton="0" quotePrefix="0" xfId="0">
      <alignment horizontal="center"/>
    </xf>
    <xf numFmtId="1" fontId="17" fillId="0" borderId="0" pivotButton="0" quotePrefix="0" xfId="0"/>
    <xf numFmtId="0" fontId="14" fillId="0" borderId="31" applyAlignment="1" pivotButton="0" quotePrefix="0" xfId="0">
      <alignment horizontal="center"/>
    </xf>
    <xf numFmtId="1" fontId="1" fillId="0" borderId="0" pivotButton="0" quotePrefix="0" xfId="0"/>
    <xf numFmtId="0" fontId="4" fillId="0" borderId="31" applyAlignment="1" pivotButton="0" quotePrefix="0" xfId="0">
      <alignment horizontal="center"/>
    </xf>
    <xf numFmtId="43" fontId="1" fillId="2" borderId="33" pivotButton="0" quotePrefix="0" xfId="0"/>
    <xf numFmtId="43" fontId="4" fillId="0" borderId="18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43" fontId="1" fillId="5" borderId="33" pivotButton="0" quotePrefix="0" xfId="0"/>
    <xf numFmtId="0" fontId="3" fillId="0" borderId="14" pivotButton="0" quotePrefix="0" xfId="0"/>
    <xf numFmtId="167" fontId="20" fillId="0" borderId="15" applyAlignment="1" pivotButton="0" quotePrefix="0" xfId="0">
      <alignment horizontal="right" vertical="top" shrinkToFit="1"/>
    </xf>
    <xf numFmtId="43" fontId="4" fillId="9" borderId="31" applyAlignment="1" pivotButton="0" quotePrefix="0" xfId="0">
      <alignment horizontal="center"/>
    </xf>
    <xf numFmtId="4" fontId="31" fillId="10" borderId="31" applyAlignment="1" pivotButton="0" quotePrefix="0" xfId="0">
      <alignment horizontal="center"/>
    </xf>
    <xf numFmtId="0" fontId="1" fillId="2" borderId="31" applyAlignment="1" pivotButton="0" quotePrefix="0" xfId="0">
      <alignment horizontal="center"/>
    </xf>
    <xf numFmtId="0" fontId="1" fillId="5" borderId="31" applyAlignment="1" pivotButton="0" quotePrefix="0" xfId="0">
      <alignment horizontal="center"/>
    </xf>
    <xf numFmtId="171" fontId="1" fillId="0" borderId="15" applyAlignment="1" pivotButton="0" quotePrefix="0" xfId="0">
      <alignment horizontal="center" vertical="center" wrapText="1"/>
    </xf>
    <xf numFmtId="171" fontId="1" fillId="0" borderId="15" applyAlignment="1" pivotButton="0" quotePrefix="0" xfId="0">
      <alignment horizontal="center" vertical="center"/>
    </xf>
    <xf numFmtId="43" fontId="1" fillId="2" borderId="31" applyAlignment="1" pivotButton="0" quotePrefix="0" xfId="0">
      <alignment horizontal="center"/>
    </xf>
    <xf numFmtId="0" fontId="4" fillId="2" borderId="36" pivotButton="0" quotePrefix="0" xfId="0"/>
    <xf numFmtId="0" fontId="1" fillId="2" borderId="37" pivotButton="0" quotePrefix="0" xfId="0"/>
    <xf numFmtId="0" fontId="1" fillId="2" borderId="38" pivotButton="0" quotePrefix="0" xfId="0"/>
    <xf numFmtId="0" fontId="1" fillId="2" borderId="39" pivotButton="0" quotePrefix="0" xfId="0"/>
    <xf numFmtId="0" fontId="1" fillId="2" borderId="40" pivotButton="0" quotePrefix="0" xfId="0"/>
    <xf numFmtId="0" fontId="1" fillId="2" borderId="41" pivotButton="0" quotePrefix="0" xfId="0"/>
    <xf numFmtId="43" fontId="4" fillId="2" borderId="31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horizontal="center"/>
    </xf>
    <xf numFmtId="2" fontId="1" fillId="5" borderId="31" applyAlignment="1" pivotButton="0" quotePrefix="0" xfId="0">
      <alignment horizontal="center"/>
    </xf>
    <xf numFmtId="0" fontId="1" fillId="2" borderId="42" pivotButton="0" quotePrefix="0" xfId="0"/>
    <xf numFmtId="2" fontId="4" fillId="2" borderId="31" applyAlignment="1" pivotButton="0" quotePrefix="0" xfId="0">
      <alignment horizontal="center"/>
    </xf>
    <xf numFmtId="1" fontId="4" fillId="2" borderId="31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1" fillId="2" borderId="43" pivotButton="0" quotePrefix="0" xfId="0"/>
    <xf numFmtId="0" fontId="1" fillId="2" borderId="44" pivotButton="0" quotePrefix="0" xfId="0"/>
    <xf numFmtId="0" fontId="1" fillId="2" borderId="45" pivotButton="0" quotePrefix="0" xfId="0"/>
    <xf numFmtId="0" fontId="1" fillId="0" borderId="46" applyAlignment="1" pivotButton="0" quotePrefix="0" xfId="0">
      <alignment horizontal="center"/>
    </xf>
    <xf numFmtId="0" fontId="1" fillId="0" borderId="4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3" fillId="0" borderId="49" pivotButton="0" quotePrefix="0" xfId="0"/>
    <xf numFmtId="0" fontId="3" fillId="0" borderId="50" pivotButton="0" quotePrefix="0" xfId="0"/>
    <xf numFmtId="0" fontId="1" fillId="0" borderId="51" applyAlignment="1" pivotButton="0" quotePrefix="0" xfId="0">
      <alignment horizontal="center"/>
    </xf>
    <xf numFmtId="0" fontId="1" fillId="0" borderId="52" pivotButton="0" quotePrefix="0" xfId="0"/>
    <xf numFmtId="0" fontId="3" fillId="0" borderId="53" pivotButton="0" quotePrefix="0" xfId="0"/>
    <xf numFmtId="0" fontId="1" fillId="0" borderId="54" applyAlignment="1" pivotButton="0" quotePrefix="0" xfId="0">
      <alignment horizontal="center"/>
    </xf>
    <xf numFmtId="0" fontId="1" fillId="0" borderId="52" applyAlignment="1" pivotButton="0" quotePrefix="0" xfId="0">
      <alignment horizontal="center"/>
    </xf>
    <xf numFmtId="0" fontId="3" fillId="0" borderId="55" pivotButton="0" quotePrefix="0" xfId="0"/>
    <xf numFmtId="0" fontId="10" fillId="10" borderId="11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2" fontId="1" fillId="0" borderId="15" applyAlignment="1" pivotButton="0" quotePrefix="0" xfId="0">
      <alignment horizontal="center"/>
    </xf>
    <xf numFmtId="43" fontId="4" fillId="11" borderId="31" pivotButton="0" quotePrefix="0" xfId="0"/>
    <xf numFmtId="43" fontId="1" fillId="5" borderId="23" pivotButton="0" quotePrefix="0" xfId="0"/>
    <xf numFmtId="43" fontId="1" fillId="0" borderId="23" pivotButton="0" quotePrefix="0" xfId="0"/>
    <xf numFmtId="0" fontId="3" fillId="0" borderId="57" pivotButton="0" quotePrefix="0" xfId="0"/>
    <xf numFmtId="0" fontId="4" fillId="0" borderId="58" applyAlignment="1" pivotButton="0" quotePrefix="0" xfId="0">
      <alignment horizontal="right"/>
    </xf>
    <xf numFmtId="0" fontId="3" fillId="0" borderId="59" pivotButton="0" quotePrefix="0" xfId="0"/>
    <xf numFmtId="0" fontId="1" fillId="0" borderId="56" pivotButton="0" quotePrefix="0" xfId="0"/>
    <xf numFmtId="0" fontId="1" fillId="0" borderId="23" applyAlignment="1" pivotButton="0" quotePrefix="0" xfId="0">
      <alignment horizontal="right"/>
    </xf>
    <xf numFmtId="43" fontId="1" fillId="8" borderId="23" pivotButton="0" quotePrefix="0" xfId="0"/>
    <xf numFmtId="43" fontId="1" fillId="2" borderId="60" pivotButton="0" quotePrefix="0" xfId="0"/>
    <xf numFmtId="0" fontId="34" fillId="0" borderId="15" applyAlignment="1" pivotButton="0" quotePrefix="0" xfId="0">
      <alignment horizontal="center"/>
    </xf>
    <xf numFmtId="0" fontId="34" fillId="0" borderId="23" pivotButton="0" quotePrefix="0" xfId="0"/>
    <xf numFmtId="43" fontId="34" fillId="0" borderId="23" pivotButton="0" quotePrefix="0" xfId="0"/>
    <xf numFmtId="43" fontId="1" fillId="0" borderId="10" pivotButton="0" quotePrefix="0" xfId="0"/>
    <xf numFmtId="0" fontId="4" fillId="0" borderId="0" applyAlignment="1" pivotButton="0" quotePrefix="0" xfId="0">
      <alignment horizontal="left"/>
    </xf>
    <xf numFmtId="0" fontId="1" fillId="0" borderId="61" pivotButton="0" quotePrefix="0" xfId="0"/>
    <xf numFmtId="0" fontId="1" fillId="0" borderId="62" applyAlignment="1" pivotButton="0" quotePrefix="0" xfId="0">
      <alignment horizontal="center"/>
    </xf>
    <xf numFmtId="0" fontId="3" fillId="0" borderId="63" pivotButton="0" quotePrefix="0" xfId="0"/>
    <xf numFmtId="0" fontId="3" fillId="0" borderId="64" pivotButton="0" quotePrefix="0" xfId="0"/>
    <xf numFmtId="43" fontId="4" fillId="0" borderId="62" pivotButton="0" quotePrefix="0" xfId="0"/>
    <xf numFmtId="0" fontId="3" fillId="0" borderId="65" pivotButton="0" quotePrefix="0" xfId="0"/>
    <xf numFmtId="0" fontId="34" fillId="0" borderId="23" applyAlignment="1" pivotButton="0" quotePrefix="0" xfId="0">
      <alignment horizontal="center"/>
    </xf>
    <xf numFmtId="1" fontId="1" fillId="5" borderId="31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43" fontId="35" fillId="0" borderId="31" pivotButton="0" quotePrefix="0" xfId="0"/>
    <xf numFmtId="43" fontId="35" fillId="9" borderId="31" pivotButton="0" quotePrefix="0" xfId="0"/>
    <xf numFmtId="43" fontId="4" fillId="0" borderId="31" pivotButton="0" quotePrefix="0" xfId="0"/>
    <xf numFmtId="0" fontId="4" fillId="0" borderId="0" applyAlignment="1" pivotButton="0" quotePrefix="0" xfId="0">
      <alignment horizontal="right" vertical="top"/>
    </xf>
    <xf numFmtId="168" fontId="1" fillId="0" borderId="0" pivotButton="0" quotePrefix="0" xfId="0"/>
    <xf numFmtId="169" fontId="1" fillId="0" borderId="0" pivotButton="0" quotePrefix="0" xfId="0"/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68" applyAlignment="1" pivotButton="0" quotePrefix="0" xfId="0">
      <alignment horizontal="center"/>
    </xf>
    <xf numFmtId="0" fontId="3" fillId="0" borderId="69" pivotButton="0" quotePrefix="0" xfId="0"/>
    <xf numFmtId="0" fontId="3" fillId="0" borderId="70" pivotButton="0" quotePrefix="0" xfId="0"/>
    <xf numFmtId="0" fontId="1" fillId="0" borderId="68" pivotButton="0" quotePrefix="0" xfId="0"/>
    <xf numFmtId="43" fontId="1" fillId="0" borderId="15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2" fontId="17" fillId="0" borderId="0" applyAlignment="1" pivotButton="0" quotePrefix="0" xfId="0">
      <alignment horizontal="center"/>
    </xf>
    <xf numFmtId="166" fontId="17" fillId="0" borderId="0" applyAlignment="1" pivotButton="0" quotePrefix="0" xfId="0">
      <alignment horizontal="right"/>
    </xf>
    <xf numFmtId="1" fontId="1" fillId="2" borderId="31" applyAlignment="1" pivotButton="0" quotePrefix="0" xfId="0">
      <alignment horizontal="center"/>
    </xf>
    <xf numFmtId="43" fontId="34" fillId="0" borderId="23" applyAlignment="1" pivotButton="0" quotePrefix="0" xfId="0">
      <alignment horizontal="center"/>
    </xf>
    <xf numFmtId="1" fontId="4" fillId="0" borderId="31" applyAlignment="1" pivotButton="0" quotePrefix="0" xfId="0">
      <alignment horizontal="center"/>
    </xf>
    <xf numFmtId="0" fontId="32" fillId="0" borderId="15" pivotButton="0" quotePrefix="0" xfId="0"/>
    <xf numFmtId="2" fontId="4" fillId="0" borderId="31" applyAlignment="1" pivotButton="0" quotePrefix="0" xfId="0">
      <alignment horizontal="center"/>
    </xf>
    <xf numFmtId="0" fontId="36" fillId="10" borderId="6" applyAlignment="1" pivotButton="0" quotePrefix="0" xfId="0">
      <alignment horizontal="center" vertical="center"/>
    </xf>
    <xf numFmtId="43" fontId="36" fillId="10" borderId="6" applyAlignment="1" pivotButton="0" quotePrefix="0" xfId="0">
      <alignment vertical="center"/>
    </xf>
    <xf numFmtId="0" fontId="1" fillId="0" borderId="61" applyAlignment="1" pivotButton="0" quotePrefix="0" xfId="0">
      <alignment horizontal="center"/>
    </xf>
    <xf numFmtId="2" fontId="1" fillId="0" borderId="62" applyAlignment="1" pivotButton="0" quotePrefix="0" xfId="0">
      <alignment horizontal="center"/>
    </xf>
    <xf numFmtId="0" fontId="34" fillId="0" borderId="0" applyAlignment="1" pivotButton="0" quotePrefix="0" xfId="0">
      <alignment horizontal="right"/>
    </xf>
    <xf numFmtId="43" fontId="34" fillId="0" borderId="0" pivotButton="0" quotePrefix="0" xfId="0"/>
    <xf numFmtId="0" fontId="37" fillId="10" borderId="11" applyAlignment="1" pivotButton="0" quotePrefix="0" xfId="0">
      <alignment horizontal="center"/>
    </xf>
    <xf numFmtId="0" fontId="1" fillId="0" borderId="71" pivotButton="0" quotePrefix="0" xfId="0"/>
    <xf numFmtId="1" fontId="1" fillId="0" borderId="15" applyAlignment="1" pivotButton="0" quotePrefix="0" xfId="0">
      <alignment horizontal="center"/>
    </xf>
    <xf numFmtId="164" fontId="1" fillId="0" borderId="15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43" fontId="1" fillId="5" borderId="23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43" fontId="1" fillId="0" borderId="25" pivotButton="0" quotePrefix="0" xfId="0"/>
    <xf numFmtId="1" fontId="1" fillId="0" borderId="62" applyAlignment="1" pivotButton="0" quotePrefix="0" xfId="0">
      <alignment horizontal="center"/>
    </xf>
    <xf numFmtId="0" fontId="38" fillId="0" borderId="0" pivotButton="0" quotePrefix="0" xfId="0"/>
    <xf numFmtId="0" fontId="38" fillId="0" borderId="0" applyAlignment="1" pivotButton="0" quotePrefix="0" xfId="0">
      <alignment horizontal="center"/>
    </xf>
    <xf numFmtId="0" fontId="4" fillId="0" borderId="73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3" fillId="0" borderId="75" pivotButton="0" quotePrefix="0" xfId="0"/>
    <xf numFmtId="0" fontId="3" fillId="0" borderId="76" pivotButton="0" quotePrefix="0" xfId="0"/>
    <xf numFmtId="0" fontId="4" fillId="0" borderId="77" applyAlignment="1" pivotButton="0" quotePrefix="0" xfId="0">
      <alignment horizontal="center" vertical="center"/>
    </xf>
    <xf numFmtId="0" fontId="3" fillId="0" borderId="78" pivotButton="0" quotePrefix="0" xfId="0"/>
    <xf numFmtId="0" fontId="3" fillId="0" borderId="71" pivotButton="0" quotePrefix="0" xfId="0"/>
    <xf numFmtId="0" fontId="3" fillId="0" borderId="18" pivotButton="0" quotePrefix="0" xfId="0"/>
    <xf numFmtId="0" fontId="3" fillId="0" borderId="19" pivotButton="0" quotePrefix="0" xfId="0"/>
    <xf numFmtId="0" fontId="3" fillId="0" borderId="79" pivotButton="0" quotePrefix="0" xfId="0"/>
    <xf numFmtId="0" fontId="1" fillId="0" borderId="80" applyAlignment="1" pivotButton="0" quotePrefix="0" xfId="0">
      <alignment horizontal="center"/>
    </xf>
    <xf numFmtId="0" fontId="1" fillId="0" borderId="81" applyAlignment="1" pivotButton="0" quotePrefix="0" xfId="0">
      <alignment horizontal="center"/>
    </xf>
    <xf numFmtId="0" fontId="3" fillId="0" borderId="82" pivotButton="0" quotePrefix="0" xfId="0"/>
    <xf numFmtId="0" fontId="3" fillId="0" borderId="83" pivotButton="0" quotePrefix="0" xfId="0"/>
    <xf numFmtId="0" fontId="1" fillId="0" borderId="84" applyAlignment="1" pivotButton="0" quotePrefix="0" xfId="0">
      <alignment horizontal="center"/>
    </xf>
    <xf numFmtId="0" fontId="4" fillId="0" borderId="85" applyAlignment="1" pivotButton="0" quotePrefix="0" xfId="0">
      <alignment horizontal="center"/>
    </xf>
    <xf numFmtId="0" fontId="4" fillId="0" borderId="86" pivotButton="0" quotePrefix="0" xfId="0"/>
    <xf numFmtId="0" fontId="1" fillId="0" borderId="87" applyAlignment="1" pivotButton="0" quotePrefix="0" xfId="0">
      <alignment horizontal="center"/>
    </xf>
    <xf numFmtId="0" fontId="1" fillId="0" borderId="87" pivotButton="0" quotePrefix="0" xfId="0"/>
    <xf numFmtId="0" fontId="1" fillId="0" borderId="88" pivotButton="0" quotePrefix="0" xfId="0"/>
    <xf numFmtId="172" fontId="1" fillId="0" borderId="89" pivotButton="0" quotePrefix="0" xfId="0"/>
    <xf numFmtId="172" fontId="1" fillId="0" borderId="0" pivotButton="0" quotePrefix="0" xfId="0"/>
    <xf numFmtId="0" fontId="4" fillId="0" borderId="90" applyAlignment="1" pivotButton="0" quotePrefix="0" xfId="0">
      <alignment horizontal="center"/>
    </xf>
    <xf numFmtId="0" fontId="4" fillId="0" borderId="91" pivotButton="0" quotePrefix="0" xfId="0"/>
    <xf numFmtId="0" fontId="1" fillId="0" borderId="24" applyAlignment="1" pivotButton="0" quotePrefix="0" xfId="0">
      <alignment horizontal="center"/>
    </xf>
    <xf numFmtId="0" fontId="1" fillId="0" borderId="24" pivotButton="0" quotePrefix="0" xfId="0"/>
    <xf numFmtId="0" fontId="1" fillId="0" borderId="57" pivotButton="0" quotePrefix="0" xfId="0"/>
    <xf numFmtId="172" fontId="1" fillId="0" borderId="92" pivotButton="0" quotePrefix="0" xfId="0"/>
    <xf numFmtId="0" fontId="32" fillId="0" borderId="23" pivotButton="0" quotePrefix="0" xfId="0"/>
    <xf numFmtId="1" fontId="1" fillId="0" borderId="15" pivotButton="0" quotePrefix="0" xfId="0"/>
    <xf numFmtId="0" fontId="4" fillId="0" borderId="93" pivotButton="0" quotePrefix="0" xfId="0"/>
    <xf numFmtId="0" fontId="1" fillId="0" borderId="94" applyAlignment="1" pivotButton="0" quotePrefix="0" xfId="0">
      <alignment horizontal="center"/>
    </xf>
    <xf numFmtId="0" fontId="1" fillId="0" borderId="94" pivotButton="0" quotePrefix="0" xfId="0"/>
    <xf numFmtId="0" fontId="1" fillId="0" borderId="95" pivotButton="0" quotePrefix="0" xfId="0"/>
    <xf numFmtId="172" fontId="1" fillId="0" borderId="96" pivotButton="0" quotePrefix="0" xfId="0"/>
    <xf numFmtId="0" fontId="4" fillId="0" borderId="97" pivotButton="0" quotePrefix="0" xfId="0"/>
    <xf numFmtId="0" fontId="1" fillId="0" borderId="63" applyAlignment="1" pivotButton="0" quotePrefix="0" xfId="0">
      <alignment horizontal="center"/>
    </xf>
    <xf numFmtId="0" fontId="1" fillId="0" borderId="63" pivotButton="0" quotePrefix="0" xfId="0"/>
    <xf numFmtId="0" fontId="1" fillId="0" borderId="65" pivotButton="0" quotePrefix="0" xfId="0"/>
    <xf numFmtId="172" fontId="1" fillId="0" borderId="98" pivotButton="0" quotePrefix="0" xfId="0"/>
    <xf numFmtId="0" fontId="1" fillId="0" borderId="99" pivotButton="0" quotePrefix="0" xfId="0"/>
    <xf numFmtId="0" fontId="1" fillId="0" borderId="10" applyAlignment="1" pivotButton="0" quotePrefix="0" xfId="0">
      <alignment horizontal="center"/>
    </xf>
    <xf numFmtId="0" fontId="4" fillId="0" borderId="10" applyAlignment="1" pivotButton="0" quotePrefix="0" xfId="0">
      <alignment horizontal="right"/>
    </xf>
    <xf numFmtId="172" fontId="4" fillId="0" borderId="100" pivotButton="0" quotePrefix="0" xfId="0"/>
    <xf numFmtId="0" fontId="1" fillId="0" borderId="101" pivotButton="0" quotePrefix="0" xfId="0"/>
    <xf numFmtId="0" fontId="1" fillId="0" borderId="102" pivotButton="0" quotePrefix="0" xfId="0"/>
    <xf numFmtId="0" fontId="1" fillId="0" borderId="102" applyAlignment="1" pivotButton="0" quotePrefix="0" xfId="0">
      <alignment horizontal="center"/>
    </xf>
    <xf numFmtId="0" fontId="1" fillId="0" borderId="103" pivotButton="0" quotePrefix="0" xfId="0"/>
    <xf numFmtId="0" fontId="1" fillId="0" borderId="18" applyAlignment="1" pivotButton="0" quotePrefix="0" xfId="0">
      <alignment horizontal="center"/>
    </xf>
    <xf numFmtId="43" fontId="4" fillId="0" borderId="18" pivotButton="0" quotePrefix="0" xfId="0"/>
    <xf numFmtId="2" fontId="1" fillId="0" borderId="25" applyAlignment="1" pivotButton="0" quotePrefix="0" xfId="0">
      <alignment horizontal="center"/>
    </xf>
    <xf numFmtId="0" fontId="0" fillId="0" borderId="0" pivotButton="0" quotePrefix="0" xfId="0"/>
    <xf numFmtId="0" fontId="40" fillId="12" borderId="124" applyAlignment="1" pivotButton="0" quotePrefix="0" xfId="0">
      <alignment vertical="top" wrapText="1"/>
    </xf>
    <xf numFmtId="0" fontId="39" fillId="12" borderId="124" applyAlignment="1" pivotButton="0" quotePrefix="0" xfId="0">
      <alignment vertical="top" wrapText="1"/>
    </xf>
    <xf numFmtId="0" fontId="40" fillId="0" borderId="124" applyAlignment="1" pivotButton="0" quotePrefix="0" xfId="0">
      <alignment vertical="top" wrapText="1"/>
    </xf>
    <xf numFmtId="0" fontId="0" fillId="0" borderId="124" applyAlignment="1" pivotButton="0" quotePrefix="0" xfId="0">
      <alignment vertical="top" wrapText="1"/>
    </xf>
    <xf numFmtId="0" fontId="2" fillId="3" borderId="108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" fillId="0" borderId="110" applyAlignment="1" pivotButton="0" quotePrefix="0" xfId="0">
      <alignment horizontal="right"/>
    </xf>
    <xf numFmtId="0" fontId="0" fillId="0" borderId="17" pivotButton="0" quotePrefix="0" xfId="0"/>
    <xf numFmtId="43" fontId="4" fillId="0" borderId="15" pivotButton="0" quotePrefix="0" xfId="0"/>
    <xf numFmtId="43" fontId="1" fillId="0" borderId="0" applyAlignment="1" pivotButton="0" quotePrefix="0" xfId="0">
      <alignment horizontal="center"/>
    </xf>
    <xf numFmtId="43" fontId="1" fillId="5" borderId="15" pivotButton="0" quotePrefix="0" xfId="0"/>
    <xf numFmtId="43" fontId="1" fillId="0" borderId="0" pivotButton="0" quotePrefix="0" xfId="0"/>
    <xf numFmtId="43" fontId="13" fillId="0" borderId="0" pivotButton="0" quotePrefix="0" xfId="0"/>
    <xf numFmtId="0" fontId="15" fillId="7" borderId="104" applyAlignment="1" pivotButton="0" quotePrefix="0" xfId="0">
      <alignment horizontal="center" vertical="center"/>
    </xf>
    <xf numFmtId="165" fontId="16" fillId="7" borderId="11" pivotButton="0" quotePrefix="0" xfId="0"/>
    <xf numFmtId="0" fontId="0" fillId="0" borderId="21" pivotButton="0" quotePrefix="0" xfId="0"/>
    <xf numFmtId="0" fontId="1" fillId="0" borderId="15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166" fontId="1" fillId="0" borderId="15" applyAlignment="1" pivotButton="0" quotePrefix="0" xfId="0">
      <alignment horizontal="center" vertical="center" shrinkToFit="1"/>
    </xf>
    <xf numFmtId="166" fontId="1" fillId="0" borderId="0" pivotButton="0" quotePrefix="0" xfId="0"/>
    <xf numFmtId="166" fontId="17" fillId="0" borderId="0" pivotButton="0" quotePrefix="0" xfId="0"/>
    <xf numFmtId="167" fontId="1" fillId="0" borderId="15" applyAlignment="1" pivotButton="0" quotePrefix="0" xfId="0">
      <alignment horizontal="center"/>
    </xf>
    <xf numFmtId="43" fontId="17" fillId="0" borderId="0" pivotButton="0" quotePrefix="0" xfId="0"/>
    <xf numFmtId="0" fontId="1" fillId="0" borderId="15" applyAlignment="1" pivotButton="0" quotePrefix="0" xfId="0">
      <alignment horizontal="left"/>
    </xf>
    <xf numFmtId="167" fontId="17" fillId="0" borderId="0" pivotButton="0" quotePrefix="0" xfId="0"/>
    <xf numFmtId="167" fontId="1" fillId="0" borderId="15" applyAlignment="1" pivotButton="0" quotePrefix="0" xfId="0">
      <alignment horizontal="center" vertical="center" shrinkToFit="1"/>
    </xf>
    <xf numFmtId="167" fontId="19" fillId="0" borderId="0" applyAlignment="1" pivotButton="0" quotePrefix="0" xfId="0">
      <alignment horizontal="right" vertical="center" shrinkToFit="1"/>
    </xf>
    <xf numFmtId="167" fontId="1" fillId="0" borderId="0" applyAlignment="1" pivotButton="0" quotePrefix="0" xfId="0">
      <alignment horizontal="center"/>
    </xf>
    <xf numFmtId="167" fontId="1" fillId="0" borderId="0" pivotButton="0" quotePrefix="0" xfId="0"/>
    <xf numFmtId="164" fontId="1" fillId="5" borderId="15" applyAlignment="1" pivotButton="0" quotePrefix="0" xfId="0">
      <alignment horizontal="center"/>
    </xf>
    <xf numFmtId="43" fontId="4" fillId="5" borderId="15" applyAlignment="1" pivotButton="0" quotePrefix="0" xfId="0">
      <alignment horizontal="center"/>
    </xf>
    <xf numFmtId="169" fontId="20" fillId="0" borderId="15" applyAlignment="1" pivotButton="0" quotePrefix="0" xfId="0">
      <alignment horizontal="right" vertical="top" shrinkToFit="1"/>
    </xf>
    <xf numFmtId="170" fontId="17" fillId="0" borderId="0" pivotButton="0" quotePrefix="0" xfId="0"/>
    <xf numFmtId="171" fontId="17" fillId="0" borderId="0" pivotButton="0" quotePrefix="0" xfId="0"/>
    <xf numFmtId="166" fontId="20" fillId="0" borderId="15" applyAlignment="1" pivotButton="0" quotePrefix="0" xfId="0">
      <alignment horizontal="right" vertical="top" shrinkToFit="1"/>
    </xf>
    <xf numFmtId="0" fontId="21" fillId="0" borderId="15" pivotButton="0" quotePrefix="0" xfId="0"/>
    <xf numFmtId="166" fontId="1" fillId="0" borderId="15" pivotButton="0" quotePrefix="0" xfId="0"/>
    <xf numFmtId="0" fontId="4" fillId="0" borderId="15" applyAlignment="1" pivotButton="0" quotePrefix="0" xfId="0">
      <alignment vertical="top" wrapText="1"/>
    </xf>
    <xf numFmtId="167" fontId="1" fillId="0" borderId="15" pivotButton="0" quotePrefix="0" xfId="0"/>
    <xf numFmtId="43" fontId="4" fillId="2" borderId="15" applyAlignment="1" pivotButton="0" quotePrefix="0" xfId="0">
      <alignment horizontal="center"/>
    </xf>
    <xf numFmtId="168" fontId="17" fillId="0" borderId="0" pivotButton="0" quotePrefix="0" xfId="0"/>
    <xf numFmtId="169" fontId="1" fillId="0" borderId="15" applyAlignment="1" pivotButton="0" quotePrefix="0" xfId="0">
      <alignment horizontal="center" vertical="center" shrinkToFit="1"/>
    </xf>
    <xf numFmtId="167" fontId="1" fillId="0" borderId="15" applyAlignment="1" pivotButton="0" quotePrefix="0" xfId="0">
      <alignment horizontal="center" vertical="center"/>
    </xf>
    <xf numFmtId="43" fontId="1" fillId="5" borderId="26" pivotButton="0" quotePrefix="0" xfId="0"/>
    <xf numFmtId="43" fontId="1" fillId="0" borderId="27" pivotButton="0" quotePrefix="0" xfId="0"/>
    <xf numFmtId="43" fontId="4" fillId="0" borderId="0" pivotButton="0" quotePrefix="0" xfId="0"/>
    <xf numFmtId="166" fontId="1" fillId="0" borderId="24" applyAlignment="1" pivotButton="0" quotePrefix="0" xfId="0">
      <alignment horizontal="center" vertical="center" wrapText="1"/>
    </xf>
    <xf numFmtId="166" fontId="1" fillId="0" borderId="15" applyAlignment="1" pivotButton="0" quotePrefix="0" xfId="0">
      <alignment horizontal="center" vertical="center"/>
    </xf>
    <xf numFmtId="169" fontId="1" fillId="0" borderId="24" applyAlignment="1" pivotButton="0" quotePrefix="0" xfId="0">
      <alignment horizontal="center" vertical="center" wrapText="1"/>
    </xf>
    <xf numFmtId="169" fontId="1" fillId="0" borderId="15" applyAlignment="1" pivotButton="0" quotePrefix="0" xfId="0">
      <alignment horizontal="center" vertical="center"/>
    </xf>
    <xf numFmtId="169" fontId="18" fillId="0" borderId="0" applyAlignment="1" pivotButton="0" quotePrefix="0" xfId="0">
      <alignment horizontal="right" vertical="center" shrinkToFit="1"/>
    </xf>
    <xf numFmtId="43" fontId="4" fillId="0" borderId="15" applyAlignment="1" pivotButton="0" quotePrefix="0" xfId="0">
      <alignment horizontal="center"/>
    </xf>
    <xf numFmtId="43" fontId="4" fillId="9" borderId="15" applyAlignment="1" pivotButton="0" quotePrefix="0" xfId="0">
      <alignment horizontal="center"/>
    </xf>
    <xf numFmtId="166" fontId="1" fillId="0" borderId="15" applyAlignment="1" pivotButton="0" quotePrefix="0" xfId="0">
      <alignment horizontal="center"/>
    </xf>
    <xf numFmtId="43" fontId="1" fillId="5" borderId="30" pivotButton="0" quotePrefix="0" xfId="0"/>
    <xf numFmtId="167" fontId="1" fillId="0" borderId="15" applyAlignment="1" pivotButton="0" quotePrefix="0" xfId="0">
      <alignment horizontal="center" vertical="center" wrapText="1"/>
    </xf>
    <xf numFmtId="166" fontId="1" fillId="0" borderId="15" applyAlignment="1" pivotButton="0" quotePrefix="0" xfId="0">
      <alignment horizontal="center" vertical="center" wrapText="1"/>
    </xf>
    <xf numFmtId="43" fontId="1" fillId="2" borderId="31" pivotButton="0" quotePrefix="0" xfId="0"/>
    <xf numFmtId="43" fontId="4" fillId="9" borderId="31" pivotButton="0" quotePrefix="0" xfId="0"/>
    <xf numFmtId="43" fontId="1" fillId="5" borderId="31" pivotButton="0" quotePrefix="0" xfId="0"/>
    <xf numFmtId="43" fontId="1" fillId="2" borderId="33" pivotButton="0" quotePrefix="0" xfId="0"/>
    <xf numFmtId="43" fontId="1" fillId="5" borderId="33" pivotButton="0" quotePrefix="0" xfId="0"/>
    <xf numFmtId="0" fontId="0" fillId="0" borderId="14" pivotButton="0" quotePrefix="0" xfId="0"/>
    <xf numFmtId="167" fontId="20" fillId="0" borderId="15" applyAlignment="1" pivotButton="0" quotePrefix="0" xfId="0">
      <alignment horizontal="right" vertical="top" shrinkToFit="1"/>
    </xf>
    <xf numFmtId="43" fontId="4" fillId="9" borderId="31" applyAlignment="1" pivotButton="0" quotePrefix="0" xfId="0">
      <alignment horizontal="center"/>
    </xf>
    <xf numFmtId="43" fontId="1" fillId="2" borderId="31" applyAlignment="1" pivotButton="0" quotePrefix="0" xfId="0">
      <alignment horizontal="center"/>
    </xf>
    <xf numFmtId="43" fontId="4" fillId="2" borderId="31" pivotButton="0" quotePrefix="0" xfId="0"/>
    <xf numFmtId="0" fontId="1" fillId="0" borderId="14" applyAlignment="1" pivotButton="0" quotePrefix="0" xfId="0">
      <alignment horizontal="right"/>
    </xf>
    <xf numFmtId="43" fontId="4" fillId="11" borderId="31" pivotButton="0" quotePrefix="0" xfId="0"/>
    <xf numFmtId="0" fontId="4" fillId="0" borderId="31" applyAlignment="1" pivotButton="0" quotePrefix="0" xfId="0">
      <alignment horizontal="right"/>
    </xf>
    <xf numFmtId="0" fontId="0" fillId="0" borderId="59" pivotButton="0" quotePrefix="0" xfId="0"/>
    <xf numFmtId="0" fontId="0" fillId="0" borderId="50" pivotButton="0" quotePrefix="0" xfId="0"/>
    <xf numFmtId="43" fontId="1" fillId="2" borderId="60" pivotButton="0" quotePrefix="0" xfId="0"/>
    <xf numFmtId="43" fontId="1" fillId="0" borderId="10" pivotButton="0" quotePrefix="0" xfId="0"/>
    <xf numFmtId="43" fontId="4" fillId="0" borderId="18" applyAlignment="1" pivotButton="0" quotePrefix="0" xfId="0">
      <alignment horizontal="center"/>
    </xf>
    <xf numFmtId="171" fontId="1" fillId="0" borderId="15" applyAlignment="1" pivotButton="0" quotePrefix="0" xfId="0">
      <alignment horizontal="center" vertical="center" wrapText="1"/>
    </xf>
    <xf numFmtId="171" fontId="1" fillId="0" borderId="15" applyAlignment="1" pivotButton="0" quotePrefix="0" xfId="0">
      <alignment horizontal="center" vertical="center"/>
    </xf>
    <xf numFmtId="0" fontId="0" fillId="0" borderId="49" pivotButton="0" quotePrefix="0" xfId="0"/>
    <xf numFmtId="0" fontId="1" fillId="0" borderId="114" applyAlignment="1" pivotButton="0" quotePrefix="0" xfId="0">
      <alignment horizontal="center"/>
    </xf>
    <xf numFmtId="0" fontId="1" fillId="0" borderId="54" pivotButton="0" quotePrefix="0" xfId="0"/>
    <xf numFmtId="0" fontId="0" fillId="0" borderId="53" pivotButton="0" quotePrefix="0" xfId="0"/>
    <xf numFmtId="0" fontId="1" fillId="0" borderId="115" applyAlignment="1" pivotButton="0" quotePrefix="0" xfId="0">
      <alignment horizontal="center"/>
    </xf>
    <xf numFmtId="0" fontId="0" fillId="0" borderId="55" pivotButton="0" quotePrefix="0" xfId="0"/>
    <xf numFmtId="43" fontId="1" fillId="0" borderId="112" pivotButton="0" quotePrefix="0" xfId="0"/>
    <xf numFmtId="0" fontId="0" fillId="0" borderId="57" pivotButton="0" quotePrefix="0" xfId="0"/>
    <xf numFmtId="0" fontId="1" fillId="0" borderId="15" applyAlignment="1" pivotButton="0" quotePrefix="0" xfId="0">
      <alignment horizontal="right"/>
    </xf>
    <xf numFmtId="43" fontId="1" fillId="8" borderId="112" pivotButton="0" quotePrefix="0" xfId="0"/>
    <xf numFmtId="0" fontId="34" fillId="0" borderId="15" pivotButton="0" quotePrefix="0" xfId="0"/>
    <xf numFmtId="43" fontId="34" fillId="0" borderId="112" pivotButton="0" quotePrefix="0" xfId="0"/>
    <xf numFmtId="0" fontId="1" fillId="0" borderId="116" applyAlignment="1" pivotButton="0" quotePrefix="0" xfId="0">
      <alignment horizontal="center"/>
    </xf>
    <xf numFmtId="0" fontId="0" fillId="0" borderId="63" pivotButton="0" quotePrefix="0" xfId="0"/>
    <xf numFmtId="0" fontId="0" fillId="0" borderId="64" pivotButton="0" quotePrefix="0" xfId="0"/>
    <xf numFmtId="43" fontId="4" fillId="0" borderId="113" pivotButton="0" quotePrefix="0" xfId="0"/>
    <xf numFmtId="0" fontId="0" fillId="0" borderId="65" pivotButton="0" quotePrefix="0" xfId="0"/>
    <xf numFmtId="0" fontId="0" fillId="0" borderId="69" pivotButton="0" quotePrefix="0" xfId="0"/>
    <xf numFmtId="0" fontId="1" fillId="0" borderId="117" applyAlignment="1" pivotButton="0" quotePrefix="0" xfId="0">
      <alignment horizontal="center"/>
    </xf>
    <xf numFmtId="0" fontId="0" fillId="0" borderId="70" pivotButton="0" quotePrefix="0" xfId="0"/>
    <xf numFmtId="0" fontId="1" fillId="0" borderId="112" applyAlignment="1" pivotButton="0" quotePrefix="0" xfId="0">
      <alignment horizontal="center"/>
    </xf>
    <xf numFmtId="43" fontId="34" fillId="0" borderId="112" applyAlignment="1" pivotButton="0" quotePrefix="0" xfId="0">
      <alignment horizontal="center"/>
    </xf>
    <xf numFmtId="2" fontId="1" fillId="0" borderId="116" applyAlignment="1" pivotButton="0" quotePrefix="0" xfId="0">
      <alignment horizontal="center"/>
    </xf>
    <xf numFmtId="0" fontId="36" fillId="10" borderId="108" applyAlignment="1" pivotButton="0" quotePrefix="0" xfId="0">
      <alignment horizontal="center" vertical="center"/>
    </xf>
    <xf numFmtId="43" fontId="36" fillId="10" borderId="108" applyAlignment="1" pivotButton="0" quotePrefix="0" xfId="0">
      <alignment vertical="center"/>
    </xf>
    <xf numFmtId="43" fontId="34" fillId="0" borderId="0" pivotButton="0" quotePrefix="0" xfId="0"/>
    <xf numFmtId="43" fontId="35" fillId="0" borderId="31" pivotButton="0" quotePrefix="0" xfId="0"/>
    <xf numFmtId="43" fontId="35" fillId="9" borderId="31" pivotButton="0" quotePrefix="0" xfId="0"/>
    <xf numFmtId="43" fontId="4" fillId="0" borderId="31" pivotButton="0" quotePrefix="0" xfId="0"/>
    <xf numFmtId="168" fontId="1" fillId="0" borderId="0" pivotButton="0" quotePrefix="0" xfId="0"/>
    <xf numFmtId="169" fontId="1" fillId="0" borderId="0" pivotButton="0" quotePrefix="0" xfId="0"/>
    <xf numFmtId="0" fontId="1" fillId="0" borderId="67" pivotButton="0" quotePrefix="0" xfId="0"/>
    <xf numFmtId="43" fontId="1" fillId="0" borderId="15" applyAlignment="1" pivotButton="0" quotePrefix="0" xfId="0">
      <alignment horizontal="center"/>
    </xf>
    <xf numFmtId="43" fontId="1" fillId="5" borderId="15" applyAlignment="1" pivotButton="0" quotePrefix="0" xfId="0">
      <alignment horizontal="center"/>
    </xf>
    <xf numFmtId="166" fontId="17" fillId="0" borderId="0" applyAlignment="1" pivotButton="0" quotePrefix="0" xfId="0">
      <alignment horizontal="right"/>
    </xf>
    <xf numFmtId="164" fontId="1" fillId="0" borderId="15" applyAlignment="1" pivotButton="0" quotePrefix="0" xfId="0">
      <alignment horizontal="center"/>
    </xf>
    <xf numFmtId="43" fontId="1" fillId="0" borderId="15" pivotButton="0" quotePrefix="0" xfId="0"/>
    <xf numFmtId="43" fontId="1" fillId="0" borderId="23" pivotButton="0" quotePrefix="0" xfId="0"/>
    <xf numFmtId="43" fontId="1" fillId="0" borderId="25" pivotButton="0" quotePrefix="0" xfId="0"/>
    <xf numFmtId="1" fontId="1" fillId="0" borderId="116" applyAlignment="1" pivotButton="0" quotePrefix="0" xfId="0">
      <alignment horizontal="center"/>
    </xf>
    <xf numFmtId="0" fontId="0" fillId="0" borderId="18" pivotButton="0" quotePrefix="0" xfId="0"/>
    <xf numFmtId="43" fontId="4" fillId="0" borderId="19" pivotButton="0" quotePrefix="0" xfId="0"/>
    <xf numFmtId="0" fontId="0" fillId="0" borderId="19" pivotButton="0" quotePrefix="0" xfId="0"/>
    <xf numFmtId="0" fontId="4" fillId="0" borderId="118" applyAlignment="1" pivotButton="0" quotePrefix="0" xfId="0">
      <alignment horizontal="center" vertical="center"/>
    </xf>
    <xf numFmtId="0" fontId="4" fillId="0" borderId="120" applyAlignment="1" pivotButton="0" quotePrefix="0" xfId="0">
      <alignment horizontal="center" vertical="center"/>
    </xf>
    <xf numFmtId="0" fontId="0" fillId="0" borderId="75" pivotButton="0" quotePrefix="0" xfId="0"/>
    <xf numFmtId="0" fontId="0" fillId="0" borderId="76" pivotButton="0" quotePrefix="0" xfId="0"/>
    <xf numFmtId="0" fontId="4" fillId="0" borderId="121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71" pivotButton="0" quotePrefix="0" xfId="0"/>
    <xf numFmtId="0" fontId="0" fillId="0" borderId="79" pivotButton="0" quotePrefix="0" xfId="0"/>
    <xf numFmtId="0" fontId="1" fillId="0" borderId="123" applyAlignment="1" pivotButton="0" quotePrefix="0" xfId="0">
      <alignment horizontal="center"/>
    </xf>
    <xf numFmtId="0" fontId="0" fillId="0" borderId="82" pivotButton="0" quotePrefix="0" xfId="0"/>
    <xf numFmtId="0" fontId="0" fillId="0" borderId="83" pivotButton="0" quotePrefix="0" xfId="0"/>
    <xf numFmtId="172" fontId="1" fillId="0" borderId="89" pivotButton="0" quotePrefix="0" xfId="0"/>
    <xf numFmtId="172" fontId="1" fillId="0" borderId="0" pivotButton="0" quotePrefix="0" xfId="0"/>
    <xf numFmtId="172" fontId="1" fillId="0" borderId="92" pivotButton="0" quotePrefix="0" xfId="0"/>
    <xf numFmtId="172" fontId="1" fillId="0" borderId="96" pivotButton="0" quotePrefix="0" xfId="0"/>
    <xf numFmtId="172" fontId="1" fillId="0" borderId="98" pivotButton="0" quotePrefix="0" xfId="0"/>
    <xf numFmtId="172" fontId="4" fillId="0" borderId="100" pivotButton="0" quotePrefix="0" xfId="0"/>
    <xf numFmtId="0" fontId="41" fillId="1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jpeg" Id="rId2"/><Relationship Type="http://schemas.openxmlformats.org/officeDocument/2006/relationships/image" Target="/xl/media/image17.jpeg" Id="rId3"/><Relationship Type="http://schemas.openxmlformats.org/officeDocument/2006/relationships/image" Target="/xl/media/image18.jpeg" Id="rId4"/></Relationships>
</file>

<file path=xl/drawings/_rels/drawing8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jpeg" Id="rId2"/><Relationship Type="http://schemas.openxmlformats.org/officeDocument/2006/relationships/image" Target="/xl/media/image21.jpeg" Id="rId3"/><Relationship Type="http://schemas.openxmlformats.org/officeDocument/2006/relationships/image" Target="/xl/media/image22.jpeg" Id="rId4"/></Relationships>
</file>

<file path=xl/drawings/_rels/drawing9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jpeg" Id="rId2"/><Relationship Type="http://schemas.openxmlformats.org/officeDocument/2006/relationships/image" Target="/xl/media/image25.jpeg" Id="rId3"/><Relationship Type="http://schemas.openxmlformats.org/officeDocument/2006/relationships/image" Target="/xl/media/image26.jpeg" Id="rId4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Relationship Type="http://schemas.openxmlformats.org/officeDocument/2006/relationships/image" Target="/xl/media/image29.png" Id="rId3"/><Relationship Type="http://schemas.openxmlformats.org/officeDocument/2006/relationships/image" Target="/xl/media/image30.jpeg" Id="rId4"/></Relationships>
</file>

<file path=xl/drawings/_rels/drawing11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34.png" Id="rId1"/><Relationship Type="http://schemas.openxmlformats.org/officeDocument/2006/relationships/image" Target="/xl/media/image35.jpeg" Id="rId2"/><Relationship Type="http://schemas.openxmlformats.org/officeDocument/2006/relationships/image" Target="/xl/media/image36.jpeg" Id="rId3"/><Relationship Type="http://schemas.openxmlformats.org/officeDocument/2006/relationships/image" Target="/xl/media/image37.jpeg" Id="rId4"/></Relationships>
</file>

<file path=xl/drawings/_rels/drawing13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/Relationships>
</file>

<file path=xl/drawings/_rels/drawing14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/Relationships>
</file>

<file path=xl/drawings/_rels/drawing15.xml.rels><Relationships xmlns="http://schemas.openxmlformats.org/package/2006/relationships"><Relationship Type="http://schemas.openxmlformats.org/officeDocument/2006/relationships/image" Target="/xl/media/image42.png" Id="rId1"/><Relationship Type="http://schemas.openxmlformats.org/officeDocument/2006/relationships/image" Target="/xl/media/image43.jpeg" Id="rId2"/><Relationship Type="http://schemas.openxmlformats.org/officeDocument/2006/relationships/image" Target="/xl/media/image44.png" Id="rId3"/></Relationships>
</file>

<file path=xl/drawings/_rels/drawing16.xml.rels><Relationships xmlns="http://schemas.openxmlformats.org/package/2006/relationships"><Relationship Type="http://schemas.openxmlformats.org/officeDocument/2006/relationships/image" Target="/xl/media/image45.png" Id="rId1"/><Relationship Type="http://schemas.openxmlformats.org/officeDocument/2006/relationships/image" Target="/xl/media/image46.jpeg" Id="rId2"/><Relationship Type="http://schemas.openxmlformats.org/officeDocument/2006/relationships/image" Target="/xl/media/image47.jpeg" Id="rId3"/><Relationship Type="http://schemas.openxmlformats.org/officeDocument/2006/relationships/image" Target="/xl/media/image48.jpeg" Id="rId4"/></Relationships>
</file>

<file path=xl/drawings/_rels/drawing17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/Relationships>
</file>

<file path=xl/drawings/_rels/drawing18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/Relationships>
</file>

<file path=xl/drawings/_rels/drawing19.xml.rels><Relationships xmlns="http://schemas.openxmlformats.org/package/2006/relationships"><Relationship Type="http://schemas.openxmlformats.org/officeDocument/2006/relationships/image" Target="/xl/media/image53.png" Id="rId1"/><Relationship Type="http://schemas.openxmlformats.org/officeDocument/2006/relationships/image" Target="/xl/media/image54.jpeg" Id="rId2"/></Relationships>
</file>

<file path=xl/drawings/drawing1.xml><?xml version="1.0" encoding="utf-8"?>
<wsDr xmlns="http://schemas.openxmlformats.org/drawingml/2006/spreadsheetDrawing">
  <oneCellAnchor>
    <from>
      <col>1</col>
      <colOff>257175</colOff>
      <row>1</row>
      <rowOff>0</rowOff>
    </from>
    <ext cx="1323975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0</colOff>
      <row>19</row>
      <rowOff>133350</rowOff>
    </from>
    <ext cx="4705350" cy="3209925"/>
    <pic>
      <nvPicPr>
        <cNvPr id="0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257175</colOff>
      <row>1</row>
      <rowOff>0</rowOff>
    </from>
    <ext cx="1323975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438150</colOff>
      <row>41</row>
      <rowOff>66675</rowOff>
    </from>
    <ext cx="4248150" cy="3086100"/>
    <pic>
      <nvPicPr>
        <cNvPr id="0" name="image22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266700</colOff>
      <row>1</row>
      <rowOff>0</rowOff>
    </from>
    <ext cx="1323975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447675</colOff>
      <row>38</row>
      <rowOff>152400</rowOff>
    </from>
    <ext cx="1800225" cy="2676525"/>
    <pic>
      <nvPicPr>
        <cNvPr id="0" name="image3.png" descr="C:\Users\Azwhar\Documents\Output Model For CalcuPro\Pondasi Beton\Detail Pondasi Beton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228600</colOff>
      <row>37</row>
      <rowOff>133350</rowOff>
    </from>
    <ext cx="1800225" cy="2857500"/>
    <pic>
      <nvPicPr>
        <cNvPr id="0" name="image13.png" descr="C:\Users\Azwhar\Documents\Output Model For CalcuPro\Pondasi Beton\Detail Pondasi Beton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495300</colOff>
      <row>38</row>
      <rowOff>142875</rowOff>
    </from>
    <ext cx="2133600" cy="2647950"/>
    <pic>
      <nvPicPr>
        <cNvPr id="0" name="image19.png" descr="C:\Users\Azwhar\Documents\Output Model For CalcuPro\Pondasi Beton\Detail Pondasi Beton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257175</colOff>
      <row>1</row>
      <rowOff>0</rowOff>
    </from>
    <ext cx="1323975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295275</colOff>
      <row>34</row>
      <rowOff>161925</rowOff>
    </from>
    <ext cx="6981825" cy="2543175"/>
    <pic>
      <nvPicPr>
        <cNvPr id="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1</col>
      <colOff>257175</colOff>
      <row>1</row>
      <rowOff>0</rowOff>
    </from>
    <ext cx="1323975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342900</colOff>
      <row>37</row>
      <rowOff>104775</rowOff>
    </from>
    <ext cx="4743450" cy="3467100"/>
    <pic>
      <nvPicPr>
        <cNvPr id="0" name="image11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1</col>
      <colOff>257175</colOff>
      <row>1</row>
      <rowOff>0</rowOff>
    </from>
    <ext cx="1323975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295275</colOff>
      <row>34</row>
      <rowOff>161925</rowOff>
    </from>
    <ext cx="6981825" cy="2543175"/>
    <pic>
      <nvPicPr>
        <cNvPr id="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1</col>
      <colOff>152400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9525</colOff>
      <row>33</row>
      <rowOff>0</rowOff>
    </from>
    <ext cx="2000250" cy="3076575"/>
    <pic>
      <nvPicPr>
        <cNvPr id="0" name="image15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571500</colOff>
      <row>35</row>
      <rowOff>47625</rowOff>
    </from>
    <ext cx="2428875" cy="2505075"/>
    <pic>
      <nvPicPr>
        <cNvPr id="0" name="image16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9525</colOff>
      <row>35</row>
      <rowOff>38100</rowOff>
    </from>
    <ext cx="3476625" cy="2352675"/>
    <pic>
      <nvPicPr>
        <cNvPr id="0" name="image25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1</col>
      <colOff>152400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9525</colOff>
      <row>33</row>
      <rowOff>0</rowOff>
    </from>
    <ext cx="2000250" cy="3076575"/>
    <pic>
      <nvPicPr>
        <cNvPr id="0" name="image15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571500</colOff>
      <row>35</row>
      <rowOff>47625</rowOff>
    </from>
    <ext cx="2428875" cy="2505075"/>
    <pic>
      <nvPicPr>
        <cNvPr id="0" name="image16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9525</colOff>
      <row>35</row>
      <rowOff>38100</rowOff>
    </from>
    <ext cx="3476625" cy="2352675"/>
    <pic>
      <nvPicPr>
        <cNvPr id="0" name="image25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1</col>
      <colOff>152400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9525</colOff>
      <row>33</row>
      <rowOff>0</rowOff>
    </from>
    <ext cx="2000250" cy="3076575"/>
    <pic>
      <nvPicPr>
        <cNvPr id="0" name="image15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571500</colOff>
      <row>35</row>
      <rowOff>47625</rowOff>
    </from>
    <ext cx="2428875" cy="2505075"/>
    <pic>
      <nvPicPr>
        <cNvPr id="0" name="image16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9525</colOff>
      <row>35</row>
      <rowOff>38100</rowOff>
    </from>
    <ext cx="3476625" cy="2352675"/>
    <pic>
      <nvPicPr>
        <cNvPr id="0" name="image25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1</col>
      <colOff>152400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114300</colOff>
      <row>36</row>
      <rowOff>38100</rowOff>
    </from>
    <ext cx="3562350" cy="2466975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85725</colOff>
      <row>37</row>
      <rowOff>104775</rowOff>
    </from>
    <ext cx="3000375" cy="2209800"/>
    <pic>
      <nvPicPr>
        <cNvPr id="0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266700</colOff>
      <row>35</row>
      <rowOff>47625</rowOff>
    </from>
    <ext cx="1762125" cy="2695575"/>
    <pic>
      <nvPicPr>
        <cNvPr id="0" name="image21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0</col>
      <colOff>47625</colOff>
      <row>32</row>
      <rowOff>114300</rowOff>
    </from>
    <ext cx="4962525" cy="3267075"/>
    <pic>
      <nvPicPr>
        <cNvPr id="0" name="image20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76200</colOff>
      <row>32</row>
      <rowOff>123825</rowOff>
    </from>
    <ext cx="5581650" cy="2105025"/>
    <pic>
      <nvPicPr>
        <cNvPr id="0" name="image1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171450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1</col>
      <colOff>171450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371475</colOff>
      <row>33</row>
      <rowOff>76200</rowOff>
    </from>
    <ext cx="1971675" cy="3076575"/>
    <pic>
      <nvPicPr>
        <cNvPr id="0" name="image15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514350</colOff>
      <row>35</row>
      <rowOff>161925</rowOff>
    </from>
    <ext cx="2457450" cy="2533650"/>
    <pic>
      <nvPicPr>
        <cNvPr id="0" name="image23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66675</colOff>
      <row>36</row>
      <rowOff>9525</rowOff>
    </from>
    <ext cx="3343275" cy="2266950"/>
    <pic>
      <nvPicPr>
        <cNvPr id="0" name="image25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1</col>
      <colOff>171450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647700</colOff>
      <row>29</row>
      <rowOff>38100</rowOff>
    </from>
    <ext cx="3133725" cy="3133725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1</col>
      <colOff>171450</colOff>
      <row>1</row>
      <rowOff>0</rowOff>
    </from>
    <ext cx="13144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228600</colOff>
      <row>31</row>
      <rowOff>66675</rowOff>
    </from>
    <ext cx="3133725" cy="3200400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5.xml><?xml version="1.0" encoding="utf-8"?>
<wsDr xmlns="http://schemas.openxmlformats.org/drawingml/2006/spreadsheetDrawing">
  <oneCellAnchor>
    <from>
      <col>1</col>
      <colOff>219075</colOff>
      <row>0</row>
      <rowOff>76200</rowOff>
    </from>
    <ext cx="1581150" cy="466725"/>
    <pic>
      <nvPicPr>
        <cNvPr id="0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76200</colOff>
      <row>1</row>
      <rowOff>104775</rowOff>
    </from>
    <ext cx="2809875" cy="1857375"/>
    <pic>
      <nvPicPr>
        <cNvPr id="0" name="image9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76200</colOff>
      <row>1</row>
      <rowOff>66675</rowOff>
    </from>
    <ext cx="2886075" cy="190500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6.xml><?xml version="1.0" encoding="utf-8"?>
<wsDr xmlns="http://schemas.openxmlformats.org/drawingml/2006/spreadsheetDrawing">
  <oneCellAnchor>
    <from>
      <col>1</col>
      <colOff>219075</colOff>
      <row>0</row>
      <rowOff>76200</rowOff>
    </from>
    <ext cx="1581150" cy="466725"/>
    <pic>
      <nvPicPr>
        <cNvPr id="0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504825</colOff>
      <row>8</row>
      <rowOff>104775</rowOff>
    </from>
    <ext cx="2209800" cy="2314575"/>
    <pic>
      <nvPicPr>
        <cNvPr id="0" name="image4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123825</colOff>
      <row>7</row>
      <rowOff>57150</rowOff>
    </from>
    <ext cx="1657350" cy="2676525"/>
    <pic>
      <nvPicPr>
        <cNvPr id="0" name="image15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542925</colOff>
      <row>9</row>
      <rowOff>38100</rowOff>
    </from>
    <ext cx="2667000" cy="1847850"/>
    <pic>
      <nvPicPr>
        <cNvPr id="0" name="image25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7.xml><?xml version="1.0" encoding="utf-8"?>
<wsDr xmlns="http://schemas.openxmlformats.org/drawingml/2006/spreadsheetDrawing">
  <oneCellAnchor>
    <from>
      <col>11</col>
      <colOff>190500</colOff>
      <row>2</row>
      <rowOff>152400</rowOff>
    </from>
    <ext cx="6705600" cy="3476625"/>
    <pic>
      <nvPicPr>
        <cNvPr id="0" name="image17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219075</colOff>
      <row>0</row>
      <rowOff>76200</rowOff>
    </from>
    <ext cx="1581150" cy="466725"/>
    <pic>
      <nvPicPr>
        <cNvPr id="0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8.xml><?xml version="1.0" encoding="utf-8"?>
<wsDr xmlns="http://schemas.openxmlformats.org/drawingml/2006/spreadsheetDrawing">
  <oneCellAnchor>
    <from>
      <col>1</col>
      <colOff>219075</colOff>
      <row>0</row>
      <rowOff>76200</rowOff>
    </from>
    <ext cx="1581150" cy="466725"/>
    <pic>
      <nvPicPr>
        <cNvPr id="0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200025</colOff>
      <row>3</row>
      <rowOff>152400</rowOff>
    </from>
    <ext cx="6505575" cy="3486150"/>
    <pic>
      <nvPicPr>
        <cNvPr id="0" name="image7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9.xml><?xml version="1.0" encoding="utf-8"?>
<wsDr xmlns="http://schemas.openxmlformats.org/drawingml/2006/spreadsheetDrawing">
  <oneCellAnchor>
    <from>
      <col>1</col>
      <colOff>219075</colOff>
      <row>0</row>
      <rowOff>76200</rowOff>
    </from>
    <ext cx="1581150" cy="466725"/>
    <pic>
      <nvPicPr>
        <cNvPr id="0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238125</colOff>
      <row>7</row>
      <rowOff>95250</rowOff>
    </from>
    <ext cx="6515100" cy="3562350"/>
    <pic>
      <nvPicPr>
        <cNvPr id="0" name="image8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24" min="1" max="1"/>
    <col width="120" customWidth="1" style="324" min="2" max="2"/>
  </cols>
  <sheetData>
    <row r="1">
      <c r="A1" s="325" t="inlineStr">
        <is>
          <t>EZRAB VOLUME CALCULATOR MASTER</t>
        </is>
      </c>
      <c r="B1" s="326" t="inlineStr">
        <is>
          <t>Reference + calculation specification for EZRAB AI Agent</t>
        </is>
      </c>
    </row>
    <row r="2">
      <c r="A2" s="327" t="inlineStr">
        <is>
          <t>Purpose</t>
        </is>
      </c>
      <c r="B2" s="328" t="inlineStr">
        <is>
          <t>Master workbook for the 19 construction volume calculators contained in the supplied RAB workbook.</t>
        </is>
      </c>
    </row>
    <row r="3">
      <c r="A3" s="327" t="inlineStr">
        <is>
          <t>Important</t>
        </is>
      </c>
      <c r="B3" s="328" t="inlineStr">
        <is>
          <t>The original calculation sheets are preserved so the AI agent can inspect their exact formulas, input cells, outputs, and embedded reference images.</t>
        </is>
      </c>
    </row>
    <row r="4">
      <c r="A4" s="327" t="inlineStr">
        <is>
          <t>Production rule</t>
        </is>
      </c>
      <c r="B4" s="328" t="inlineStr">
        <is>
          <t>Do NOT silently convert calculation errors to zero. Validate inputs first; surface calculation errors to the user.</t>
        </is>
      </c>
    </row>
    <row r="5">
      <c r="A5" s="327" t="inlineStr">
        <is>
          <t>Precision</t>
        </is>
      </c>
      <c r="B5" s="328" t="inlineStr">
        <is>
          <t>Keep internal calculation precision at least 6 decimal places. Round only for display/export unless a construction rule explicitly requires ROUNDUP/rounding.</t>
        </is>
      </c>
    </row>
    <row r="6">
      <c r="A6" s="327" t="inlineStr">
        <is>
          <t>Unit rule</t>
        </is>
      </c>
      <c r="B6" s="328" t="inlineStr">
        <is>
          <t>Store a canonical unit for every parameter and convert explicitly before calculation. Never mix cm, mm, m, m², m³ without conversion.</t>
        </is>
      </c>
    </row>
    <row r="7">
      <c r="A7" s="327" t="inlineStr">
        <is>
          <t>Dependency rule</t>
        </is>
      </c>
      <c r="B7" s="328" t="inlineStr">
        <is>
          <t>Volume Calculator → QTO → RAB → AHSP → Price → Rekap/BOQ → Kurva S → Laporan.</t>
        </is>
      </c>
    </row>
    <row r="8">
      <c r="A8" s="327" t="inlineStr">
        <is>
          <t>AI rule</t>
        </is>
      </c>
      <c r="B8" s="328" t="inlineStr">
        <is>
          <t>AI may propose calculator actions, but the deterministic calculation engine must execute and validate formulas. AI must never invent coefficients, prices, units, or AHSP codes.</t>
        </is>
      </c>
    </row>
    <row r="9">
      <c r="A9" s="327" t="inlineStr">
        <is>
          <t>Input rule</t>
        </is>
      </c>
      <c r="B9" s="328" t="inlineStr">
        <is>
          <t>Only marked input cells are user-editable. Formula/result cells are read-only in the web UI.</t>
        </is>
      </c>
    </row>
    <row r="10">
      <c r="A10" s="327" t="inlineStr">
        <is>
          <t>Audit rule</t>
        </is>
      </c>
      <c r="B10" s="328" t="inlineStr">
        <is>
          <t>Every calculated result must retain formula_id, input snapshot, unit, precision, timestamp, and source calculator.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S7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7.29" customWidth="1" style="324" min="2" max="2"/>
    <col width="24.14" customWidth="1" style="324" min="3" max="3"/>
    <col width="11.71" customWidth="1" style="324" min="4" max="4"/>
    <col width="4.71" customWidth="1" style="324" min="5" max="5"/>
    <col width="7.29" customWidth="1" style="324" min="6" max="6"/>
    <col width="8.710000000000001" customWidth="1" style="324" min="7" max="7"/>
    <col width="11.14" customWidth="1" style="324" min="8" max="8"/>
    <col width="11.71" customWidth="1" style="324" min="9" max="9"/>
    <col width="4.71" customWidth="1" style="324" min="10" max="10"/>
    <col width="3.71" customWidth="1" style="324" min="11" max="11"/>
    <col width="5.29" customWidth="1" style="324" min="12" max="12"/>
    <col width="10.43" customWidth="1" style="324" min="13" max="13"/>
    <col width="11.71" customWidth="1" style="324" min="14" max="15"/>
    <col width="10.71" customWidth="1" style="324" min="16" max="16"/>
    <col width="16.71" customWidth="1" style="324" min="17" max="17"/>
    <col width="19.71" customWidth="1" style="324" min="18" max="18"/>
    <col width="3.86" customWidth="1" style="324" min="19" max="19"/>
    <col width="8.710000000000001" customWidth="1" style="324" min="20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9" t="n"/>
    </row>
    <row r="4" ht="14.25" customHeight="1" s="324">
      <c r="J4" s="10" t="n"/>
    </row>
    <row r="5" ht="14.25" customHeight="1" s="324">
      <c r="B5" s="11" t="inlineStr">
        <is>
          <t>1.</t>
        </is>
      </c>
      <c r="C5" s="21" t="inlineStr">
        <is>
          <t>PEKERJAAN PEMBERSIHAN &amp; BOWPLANK</t>
        </is>
      </c>
      <c r="D5" s="13" t="n"/>
      <c r="E5" s="13" t="n"/>
    </row>
    <row r="6" ht="14.25" customHeight="1" s="324">
      <c r="B6" s="10" t="n"/>
      <c r="C6" s="10" t="n"/>
      <c r="D6" s="10" t="n"/>
      <c r="E6" s="14" t="n"/>
      <c r="F6" s="15" t="n"/>
      <c r="G6" s="10" t="n"/>
      <c r="H6" s="10" t="n"/>
      <c r="I6" s="10" t="n"/>
      <c r="J6" s="14" t="n"/>
      <c r="L6" s="10" t="n"/>
      <c r="M6" s="10" t="n"/>
      <c r="N6" s="10" t="n"/>
      <c r="O6" s="10" t="n"/>
      <c r="P6" s="10" t="n"/>
      <c r="Q6" s="10" t="n"/>
      <c r="R6" s="10" t="n"/>
      <c r="S6" s="14" t="n"/>
    </row>
    <row r="7" ht="14.25" customHeight="1" s="324">
      <c r="B7" s="17" t="inlineStr">
        <is>
          <t>1.1</t>
        </is>
      </c>
      <c r="C7" s="17" t="inlineStr">
        <is>
          <t>Dimensi Utama</t>
        </is>
      </c>
      <c r="D7" s="18" t="n"/>
      <c r="E7" s="20" t="n"/>
      <c r="F7" s="17" t="inlineStr">
        <is>
          <t>1.2</t>
        </is>
      </c>
      <c r="G7" s="17" t="inlineStr">
        <is>
          <t>Volume</t>
        </is>
      </c>
      <c r="H7" s="18" t="n"/>
      <c r="I7" s="18" t="n"/>
      <c r="J7" s="20" t="n"/>
      <c r="L7" s="17" t="inlineStr">
        <is>
          <t>1.3</t>
        </is>
      </c>
      <c r="M7" s="17" t="inlineStr">
        <is>
          <t>Result</t>
        </is>
      </c>
      <c r="N7" s="17" t="n"/>
      <c r="O7" s="18" t="n"/>
      <c r="P7" s="18" t="n"/>
      <c r="Q7" s="18" t="n"/>
      <c r="R7" s="18" t="n"/>
      <c r="S7" s="20" t="n"/>
    </row>
    <row r="8" ht="14.25" customHeight="1" s="324">
      <c r="B8" s="22" t="n"/>
      <c r="C8" s="23" t="inlineStr">
        <is>
          <t>Ukuran lahan</t>
        </is>
      </c>
      <c r="D8" s="22" t="n"/>
      <c r="E8" s="20" t="n"/>
      <c r="F8" s="23" t="n"/>
      <c r="G8" s="23" t="inlineStr">
        <is>
          <t>Volume pekerjaan bowplank</t>
        </is>
      </c>
      <c r="H8" s="22" t="n"/>
      <c r="I8" s="22" t="n"/>
      <c r="J8" s="20" t="n"/>
      <c r="L8" s="25" t="n"/>
      <c r="M8" s="25" t="inlineStr">
        <is>
          <t>Uraian</t>
        </is>
      </c>
      <c r="N8" s="25" t="n"/>
      <c r="O8" s="25" t="inlineStr">
        <is>
          <t>Volume</t>
        </is>
      </c>
      <c r="P8" s="25" t="inlineStr">
        <is>
          <t>Satuan</t>
        </is>
      </c>
      <c r="Q8" s="25" t="inlineStr">
        <is>
          <t>Harga Satuan (Rp)</t>
        </is>
      </c>
      <c r="R8" s="25" t="inlineStr">
        <is>
          <t>Jumlah Harga (Rp)</t>
        </is>
      </c>
      <c r="S8" s="20" t="n"/>
    </row>
    <row r="9" ht="14.25" customHeight="1" s="324">
      <c r="B9" s="26" t="inlineStr">
        <is>
          <t>P</t>
        </is>
      </c>
      <c r="C9" s="22" t="inlineStr">
        <is>
          <t>Panjang lahan</t>
        </is>
      </c>
      <c r="D9" s="29" t="n">
        <v>0</v>
      </c>
      <c r="E9" s="20" t="inlineStr">
        <is>
          <t>m</t>
        </is>
      </c>
      <c r="F9" s="332" t="inlineStr">
        <is>
          <t>Luas pembersihan lahan</t>
        </is>
      </c>
      <c r="H9" s="333" t="n"/>
      <c r="I9" s="334">
        <f>IFERROR(D9*D10,0)</f>
        <v/>
      </c>
      <c r="J9" s="20" t="inlineStr">
        <is>
          <t>m²</t>
        </is>
      </c>
      <c r="L9" s="33" t="n">
        <v>1</v>
      </c>
      <c r="M9" s="36" t="inlineStr">
        <is>
          <t>Pekerja</t>
        </is>
      </c>
      <c r="O9" s="335">
        <f>IFERROR(H44+H55,0)</f>
        <v/>
      </c>
      <c r="P9" s="38" t="inlineStr">
        <is>
          <t>OH</t>
        </is>
      </c>
      <c r="Q9" s="336" t="n">
        <v>100000</v>
      </c>
      <c r="R9" s="337">
        <f>IFERROR((Q9*O9)*L9,0)</f>
        <v/>
      </c>
      <c r="S9" s="20" t="n"/>
    </row>
    <row r="10" ht="14.25" customHeight="1" s="324">
      <c r="B10" s="26" t="inlineStr">
        <is>
          <t>L</t>
        </is>
      </c>
      <c r="C10" s="22" t="inlineStr">
        <is>
          <t>Lebar lahan</t>
        </is>
      </c>
      <c r="D10" s="29" t="n">
        <v>0</v>
      </c>
      <c r="E10" s="20" t="inlineStr">
        <is>
          <t>m</t>
        </is>
      </c>
      <c r="F10" s="332" t="inlineStr">
        <is>
          <t>Keliling bowplank</t>
        </is>
      </c>
      <c r="H10" s="333" t="n"/>
      <c r="I10" s="334">
        <f>IFERROR(2*(D9+D10+2*D11),0)</f>
        <v/>
      </c>
      <c r="J10" s="20" t="inlineStr">
        <is>
          <t>m¹</t>
        </is>
      </c>
      <c r="L10" s="33" t="n">
        <v>1</v>
      </c>
      <c r="M10" s="36" t="inlineStr">
        <is>
          <t>Tukang</t>
        </is>
      </c>
      <c r="O10" s="335">
        <f>H45</f>
        <v/>
      </c>
      <c r="P10" s="38" t="inlineStr">
        <is>
          <t>OH</t>
        </is>
      </c>
      <c r="Q10" s="336" t="n">
        <v>145000</v>
      </c>
      <c r="R10" s="337">
        <f>IFERROR((Q10*O10)*L10,0)</f>
        <v/>
      </c>
      <c r="S10" s="20" t="n"/>
    </row>
    <row r="11" ht="14.25" customHeight="1" s="324">
      <c r="B11" s="26" t="inlineStr">
        <is>
          <t>C</t>
        </is>
      </c>
      <c r="C11" s="22" t="inlineStr">
        <is>
          <t>Jarak bebas plank</t>
        </is>
      </c>
      <c r="D11" s="29" t="n">
        <v>0</v>
      </c>
      <c r="E11" s="20" t="inlineStr">
        <is>
          <t>m</t>
        </is>
      </c>
      <c r="F11" s="332" t="inlineStr">
        <is>
          <t>Kebutuhan Patok bowplank</t>
        </is>
      </c>
      <c r="H11" s="333" t="n"/>
      <c r="I11" s="334">
        <f>(I10/D13+1)*(D12+0.3)*105%</f>
        <v/>
      </c>
      <c r="J11" s="20" t="inlineStr">
        <is>
          <t>m¹</t>
        </is>
      </c>
      <c r="L11" s="33" t="n">
        <v>1</v>
      </c>
      <c r="M11" s="36" t="inlineStr">
        <is>
          <t>Kepala Tukang</t>
        </is>
      </c>
      <c r="O11" s="335">
        <f>H46</f>
        <v/>
      </c>
      <c r="P11" s="38" t="inlineStr">
        <is>
          <t>OH</t>
        </is>
      </c>
      <c r="Q11" s="336" t="n">
        <v>175000</v>
      </c>
      <c r="R11" s="337">
        <f>IFERROR((Q11*O11)*L11,0)</f>
        <v/>
      </c>
      <c r="S11" s="20" t="n"/>
    </row>
    <row r="12" ht="14.25" customHeight="1" s="324">
      <c r="B12" s="26" t="inlineStr">
        <is>
          <t>H</t>
        </is>
      </c>
      <c r="C12" s="22" t="inlineStr">
        <is>
          <t>Tinggi patok</t>
        </is>
      </c>
      <c r="D12" s="29" t="n">
        <v>0</v>
      </c>
      <c r="E12" s="20" t="inlineStr">
        <is>
          <t>m</t>
        </is>
      </c>
      <c r="F12" s="332" t="inlineStr">
        <is>
          <t>Kebutuhan papan bowplank</t>
        </is>
      </c>
      <c r="H12" s="333" t="n"/>
      <c r="I12" s="334">
        <f>I10*105%</f>
        <v/>
      </c>
      <c r="J12" s="20" t="inlineStr">
        <is>
          <t>m¹</t>
        </is>
      </c>
      <c r="L12" s="33" t="n">
        <v>1</v>
      </c>
      <c r="M12" s="36" t="inlineStr">
        <is>
          <t>Mandor</t>
        </is>
      </c>
      <c r="O12" s="335">
        <f>IFERROR(H47+H56,0)</f>
        <v/>
      </c>
      <c r="P12" s="38" t="inlineStr">
        <is>
          <t>OH</t>
        </is>
      </c>
      <c r="Q12" s="336" t="n">
        <v>200000</v>
      </c>
      <c r="R12" s="337">
        <f>IFERROR((Q12*O12)*L12,0)</f>
        <v/>
      </c>
      <c r="S12" s="20" t="n"/>
    </row>
    <row r="13" ht="14.25" customHeight="1" s="324">
      <c r="B13" s="26" t="inlineStr">
        <is>
          <t>R</t>
        </is>
      </c>
      <c r="C13" s="22" t="inlineStr">
        <is>
          <t>Jarak patok</t>
        </is>
      </c>
      <c r="D13" s="29" t="n">
        <v>0</v>
      </c>
      <c r="E13" s="20" t="inlineStr">
        <is>
          <t>m</t>
        </is>
      </c>
      <c r="F13" s="32" t="inlineStr">
        <is>
          <t>Kebutuhan penguat bowplank</t>
        </is>
      </c>
      <c r="I13" s="334">
        <f>(0.5*D12*2)*(I10/D13)/2*105%</f>
        <v/>
      </c>
      <c r="J13" s="20" t="inlineStr">
        <is>
          <t>m¹</t>
        </is>
      </c>
      <c r="O13" s="44" t="inlineStr">
        <is>
          <t>Jumlah Harga Tenaga Kerja =</t>
        </is>
      </c>
      <c r="R13" s="338">
        <f>SUM(R9:R12)</f>
        <v/>
      </c>
      <c r="S13" s="20" t="n"/>
    </row>
    <row r="14" ht="14.25" customHeight="1" s="324">
      <c r="D14" s="48" t="n"/>
      <c r="E14" s="49" t="n"/>
      <c r="H14" s="48" t="n"/>
      <c r="I14" s="48" t="n"/>
      <c r="J14" s="49" t="n"/>
      <c r="L14" s="19" t="n"/>
      <c r="M14" s="36" t="inlineStr">
        <is>
          <t>BAHAN</t>
        </is>
      </c>
      <c r="R14" s="22" t="n"/>
      <c r="S14" s="20" t="n"/>
    </row>
    <row r="15" ht="14.25" customHeight="1" s="324">
      <c r="L15" s="38" t="n"/>
      <c r="M15" s="22">
        <f>C49</f>
        <v/>
      </c>
      <c r="N15" s="22" t="n"/>
      <c r="O15" s="335">
        <f>H49</f>
        <v/>
      </c>
      <c r="P15" s="38" t="inlineStr">
        <is>
          <t>m³</t>
        </is>
      </c>
      <c r="Q15" s="336" t="n">
        <v>3200000</v>
      </c>
      <c r="R15" s="337">
        <f>IFERROR(Q15*O15,0)</f>
        <v/>
      </c>
      <c r="S15" s="20" t="n"/>
    </row>
    <row r="16" ht="14.25" customHeight="1" s="324">
      <c r="L16" s="38" t="n"/>
      <c r="M16" s="22">
        <f>C50</f>
        <v/>
      </c>
      <c r="N16" s="22" t="n"/>
      <c r="O16" s="335">
        <f>H50</f>
        <v/>
      </c>
      <c r="P16" s="38" t="inlineStr">
        <is>
          <t>m³</t>
        </is>
      </c>
      <c r="Q16" s="336" t="n">
        <v>3000000</v>
      </c>
      <c r="R16" s="337">
        <f>IFERROR(Q16*O16,0)</f>
        <v/>
      </c>
      <c r="S16" s="20" t="n"/>
    </row>
    <row r="17" ht="14.25" customHeight="1" s="324">
      <c r="L17" s="38" t="n"/>
      <c r="M17" s="22">
        <f>C51</f>
        <v/>
      </c>
      <c r="N17" s="22" t="n"/>
      <c r="O17" s="335">
        <f>H51</f>
        <v/>
      </c>
      <c r="P17" s="38" t="inlineStr">
        <is>
          <t>kg</t>
        </is>
      </c>
      <c r="Q17" s="336" t="n">
        <v>18000</v>
      </c>
      <c r="R17" s="337">
        <f>IFERROR(Q17*O17,0)</f>
        <v/>
      </c>
      <c r="S17" s="20" t="n"/>
    </row>
    <row r="18" ht="14.25" customHeight="1" s="324">
      <c r="O18" s="44" t="inlineStr">
        <is>
          <t>Jumlah Harga Bahan =</t>
        </is>
      </c>
      <c r="R18" s="338">
        <f>SUM(R15:R17)</f>
        <v/>
      </c>
      <c r="S18" s="20" t="n"/>
    </row>
    <row r="19" ht="14.25" customHeight="1" s="324">
      <c r="C19" s="36" t="inlineStr">
        <is>
          <t>Panduan Gambar:</t>
        </is>
      </c>
      <c r="Q19" s="339" t="inlineStr">
        <is>
          <t>TOTAL</t>
        </is>
      </c>
      <c r="R19" s="340">
        <f>IFERROR(R13+R18,0)</f>
        <v/>
      </c>
      <c r="S19" s="20" t="n"/>
    </row>
    <row r="20" ht="14.25" customHeight="1" s="324">
      <c r="Q20" s="341" t="n"/>
      <c r="R20" s="56" t="inlineStr">
        <is>
          <t>Biaya Pekerjaan</t>
        </is>
      </c>
      <c r="S20" s="20" t="n"/>
    </row>
    <row r="21" ht="14.25" customHeight="1" s="324">
      <c r="Q21" s="48" t="n"/>
      <c r="R21" s="48" t="n"/>
      <c r="S21" s="49" t="n"/>
    </row>
    <row r="22" ht="14.25" customHeight="1" s="324"/>
    <row r="23" ht="14.25" customHeight="1" s="324"/>
    <row r="24" ht="14.25" customHeight="1" s="324"/>
    <row r="25" ht="14.25" customHeight="1" s="324"/>
    <row r="26" ht="14.25" customHeight="1" s="324"/>
    <row r="27" ht="14.25" customHeight="1" s="324"/>
    <row r="28" ht="14.25" customHeight="1" s="324"/>
    <row r="29" ht="14.25" customHeight="1" s="324"/>
    <row r="30" ht="14.25" customHeight="1" s="324"/>
    <row r="31" ht="14.25" customHeight="1" s="324"/>
    <row r="32" ht="14.25" customHeight="1" s="324"/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>
      <c r="C39" s="19" t="inlineStr">
        <is>
          <t>AHSP S.E. DIRJEN BHINA KONSTRUKSI NO. 30 TAHUN 2025</t>
        </is>
      </c>
    </row>
    <row r="40" ht="14.25" customHeight="1" s="324">
      <c r="C40" s="22" t="n"/>
      <c r="D40" s="22" t="n"/>
      <c r="E40" s="22" t="n"/>
    </row>
    <row r="41" ht="14.25" customHeight="1" s="324">
      <c r="C41" s="57" t="inlineStr">
        <is>
          <t>Pemsangan 1 m' bouwplank</t>
        </is>
      </c>
      <c r="D41" s="22" t="n"/>
      <c r="E41" s="22" t="n"/>
      <c r="F41" s="22" t="n"/>
    </row>
    <row r="42" ht="14.25" customHeight="1" s="324">
      <c r="C42" s="58" t="inlineStr">
        <is>
          <t>Uraian</t>
        </is>
      </c>
      <c r="D42" s="59" t="inlineStr">
        <is>
          <t>Koefisien</t>
        </is>
      </c>
      <c r="E42" s="59" t="inlineStr">
        <is>
          <t>Sat.</t>
        </is>
      </c>
      <c r="F42" s="22" t="n"/>
    </row>
    <row r="43" ht="14.25" customHeight="1" s="324">
      <c r="C43" s="342" t="inlineStr">
        <is>
          <t>TENAGA KERJA</t>
        </is>
      </c>
      <c r="D43" s="343" t="n"/>
      <c r="E43" s="344" t="n"/>
      <c r="F43" s="22" t="n"/>
    </row>
    <row r="44" ht="14.25" customHeight="1" s="324">
      <c r="C44" s="63" t="inlineStr">
        <is>
          <t>Pekerja</t>
        </is>
      </c>
      <c r="D44" s="345" t="n">
        <v>0.012</v>
      </c>
      <c r="E44" s="65" t="inlineStr">
        <is>
          <t>OH</t>
        </is>
      </c>
      <c r="F44" s="22" t="n"/>
      <c r="G44" s="346" t="n"/>
      <c r="H44" s="347">
        <f>IFERROR(I10*D44,0)</f>
        <v/>
      </c>
    </row>
    <row r="45" ht="14.25" customHeight="1" s="324">
      <c r="C45" s="63" t="inlineStr">
        <is>
          <t>Tukang kayu</t>
        </is>
      </c>
      <c r="D45" s="345" t="n">
        <v>0.006</v>
      </c>
      <c r="E45" s="65" t="inlineStr">
        <is>
          <t>OH</t>
        </is>
      </c>
      <c r="F45" s="22" t="n"/>
      <c r="G45" s="346" t="n"/>
      <c r="H45" s="347">
        <f>IFERROR(I10*D45,0)</f>
        <v/>
      </c>
    </row>
    <row r="46" ht="14.25" customHeight="1" s="324">
      <c r="C46" s="63" t="inlineStr">
        <is>
          <t>Kepala tukang</t>
        </is>
      </c>
      <c r="D46" s="345" t="n">
        <v>0.0005999999999999999</v>
      </c>
      <c r="E46" s="65" t="inlineStr">
        <is>
          <t>OH</t>
        </is>
      </c>
      <c r="F46" s="22" t="n"/>
      <c r="G46" s="346" t="n"/>
      <c r="H46" s="347">
        <f>IFERROR(I10*D46,0)</f>
        <v/>
      </c>
    </row>
    <row r="47" ht="14.25" customHeight="1" s="324">
      <c r="C47" s="63" t="inlineStr">
        <is>
          <t>Mandor</t>
        </is>
      </c>
      <c r="D47" s="345" t="n">
        <v>0.0012</v>
      </c>
      <c r="E47" s="65" t="inlineStr">
        <is>
          <t>OH</t>
        </is>
      </c>
      <c r="F47" s="22" t="n"/>
      <c r="G47" s="346" t="n"/>
      <c r="H47" s="347">
        <f>IFERROR(I10*D47,0)</f>
        <v/>
      </c>
    </row>
    <row r="48" ht="14.25" customHeight="1" s="324">
      <c r="C48" s="63" t="inlineStr">
        <is>
          <t>BAHAN</t>
        </is>
      </c>
      <c r="D48" s="343" t="n"/>
      <c r="E48" s="344" t="n"/>
      <c r="F48" s="22" t="n"/>
      <c r="H48" s="69" t="n"/>
    </row>
    <row r="49" ht="14.25" customHeight="1" s="324">
      <c r="C49" s="63" t="inlineStr">
        <is>
          <t>Kaso 5/7</t>
        </is>
      </c>
      <c r="D49" s="348" t="n">
        <v>0.013</v>
      </c>
      <c r="E49" s="65" t="inlineStr">
        <is>
          <t>m3</t>
        </is>
      </c>
      <c r="F49" s="22" t="n"/>
      <c r="H49" s="349">
        <f>IFERROR(0.0045*(I11+I13),0)</f>
        <v/>
      </c>
    </row>
    <row r="50" ht="14.25" customHeight="1" s="324">
      <c r="C50" s="63" t="inlineStr">
        <is>
          <t>Kayu papan 3/20 cm</t>
        </is>
      </c>
      <c r="D50" s="348" t="n">
        <v>0.007</v>
      </c>
      <c r="E50" s="65" t="inlineStr">
        <is>
          <t>m3</t>
        </is>
      </c>
      <c r="F50" s="22" t="n"/>
      <c r="H50" s="349">
        <f>IFERROR(I12*D50,0)</f>
        <v/>
      </c>
    </row>
    <row r="51" ht="14.25" customHeight="1" s="324">
      <c r="C51" s="63" t="inlineStr">
        <is>
          <t>Paku 2 inch</t>
        </is>
      </c>
      <c r="D51" s="348" t="n">
        <v>0.02</v>
      </c>
      <c r="E51" s="65" t="inlineStr">
        <is>
          <t>kg</t>
        </is>
      </c>
      <c r="F51" s="22" t="n"/>
      <c r="H51" s="349">
        <f>IFERROR(I10*D51,0)</f>
        <v/>
      </c>
    </row>
    <row r="52" ht="14.25" customHeight="1" s="324">
      <c r="C52" s="22" t="n"/>
      <c r="D52" s="22" t="n"/>
      <c r="E52" s="22" t="n"/>
      <c r="F52" s="22" t="n"/>
    </row>
    <row r="53" ht="14.25" customHeight="1" s="324">
      <c r="C53" s="57" t="inlineStr">
        <is>
          <t>1 m2 Pembersihan dan pengupasan permukaan tanah (striping) s.d. tanaman ∅ 2 cm</t>
        </is>
      </c>
      <c r="D53" s="22" t="n"/>
      <c r="E53" s="22" t="n"/>
      <c r="F53" s="22" t="n"/>
    </row>
    <row r="54" ht="14.25" customHeight="1" s="324">
      <c r="C54" s="63" t="inlineStr">
        <is>
          <t>TENAGA KERJA</t>
        </is>
      </c>
      <c r="D54" s="343" t="n"/>
      <c r="E54" s="344" t="n"/>
      <c r="F54" s="22" t="n"/>
    </row>
    <row r="55" ht="14.25" customHeight="1" s="324">
      <c r="C55" s="72" t="inlineStr">
        <is>
          <t>Pekerja</t>
        </is>
      </c>
      <c r="D55" s="348" t="n">
        <v>0.1</v>
      </c>
      <c r="E55" s="73" t="inlineStr">
        <is>
          <t>OH</t>
        </is>
      </c>
      <c r="F55" s="22" t="n"/>
      <c r="H55" s="347">
        <f>IFERROR(I9*D55,0)</f>
        <v/>
      </c>
    </row>
    <row r="56" ht="14.25" customHeight="1" s="324">
      <c r="C56" s="72" t="inlineStr">
        <is>
          <t>Mandor</t>
        </is>
      </c>
      <c r="D56" s="348" t="n">
        <v>0.005</v>
      </c>
      <c r="E56" s="73" t="inlineStr">
        <is>
          <t>OH</t>
        </is>
      </c>
      <c r="F56" s="22" t="n"/>
      <c r="H56" s="347">
        <f>IFERROR(I9*D56,0)</f>
        <v/>
      </c>
    </row>
    <row r="57" ht="14.25" customHeight="1" s="324">
      <c r="C57" s="22" t="n"/>
      <c r="D57" s="22" t="n"/>
      <c r="E57" s="22" t="n"/>
      <c r="F57" s="22" t="n"/>
    </row>
    <row r="58" ht="14.25" customHeight="1" s="324">
      <c r="C58" s="22" t="n"/>
      <c r="D58" s="22" t="n"/>
      <c r="E58" s="22" t="n"/>
      <c r="F58" s="22" t="n"/>
    </row>
    <row r="59" ht="14.25" customHeight="1" s="324">
      <c r="C59" s="22" t="n"/>
      <c r="D59" s="22" t="n"/>
      <c r="E59" s="22" t="n"/>
      <c r="F59" s="22" t="n"/>
      <c r="H59" s="77" t="n"/>
    </row>
    <row r="60" ht="14.25" customHeight="1" s="324">
      <c r="C60" s="22" t="n"/>
      <c r="D60" s="22" t="n"/>
      <c r="E60" s="22" t="n"/>
      <c r="F60" s="22" t="n"/>
      <c r="H60" s="77" t="n"/>
    </row>
    <row r="61" ht="14.25" customHeight="1" s="324">
      <c r="C61" s="22" t="n"/>
      <c r="D61" s="22" t="n"/>
      <c r="E61" s="22" t="n"/>
      <c r="F61" s="22" t="n"/>
      <c r="H61" s="77" t="n"/>
    </row>
    <row r="62" ht="14.25" customHeight="1" s="324">
      <c r="C62" s="22" t="n"/>
      <c r="D62" s="22" t="n"/>
      <c r="E62" s="22" t="n"/>
      <c r="F62" s="22" t="n"/>
    </row>
    <row r="63" ht="14.25" customHeight="1" s="324">
      <c r="C63" s="22" t="n"/>
      <c r="D63" s="22" t="n"/>
      <c r="E63" s="22" t="n"/>
      <c r="F63" s="22" t="n"/>
    </row>
    <row r="64" ht="14.25" customHeight="1" s="324">
      <c r="C64" s="22" t="n"/>
      <c r="D64" s="22" t="n"/>
      <c r="E64" s="22" t="n"/>
      <c r="F64" s="22" t="n"/>
    </row>
    <row r="65" ht="14.25" customHeight="1" s="324">
      <c r="C65" s="22" t="n"/>
      <c r="D65" s="22" t="n"/>
      <c r="E65" s="22" t="n"/>
      <c r="F65" s="22" t="n"/>
    </row>
    <row r="66" ht="14.25" customHeight="1" s="324">
      <c r="C66" s="22" t="n"/>
      <c r="D66" s="22" t="n"/>
      <c r="E66" s="22" t="n"/>
      <c r="F66" s="22" t="n"/>
    </row>
    <row r="67" ht="14.25" customHeight="1" s="324">
      <c r="C67" s="22" t="n"/>
      <c r="D67" s="22" t="n"/>
      <c r="E67" s="22" t="n"/>
      <c r="F67" s="22" t="n"/>
    </row>
    <row r="68" ht="14.25" customHeight="1" s="324">
      <c r="C68" s="22" t="n"/>
      <c r="D68" s="22" t="n"/>
      <c r="E68" s="22" t="n"/>
      <c r="F68" s="22" t="n"/>
    </row>
    <row r="69" ht="14.25" customHeight="1" s="324">
      <c r="C69" s="22" t="n"/>
      <c r="D69" s="22" t="n"/>
      <c r="E69" s="22" t="n"/>
      <c r="F69" s="22" t="n"/>
    </row>
    <row r="70" ht="14.25" customHeight="1" s="324">
      <c r="C70" s="22" t="n"/>
      <c r="D70" s="22" t="n"/>
      <c r="E70" s="22" t="n"/>
      <c r="F70" s="22" t="n"/>
    </row>
    <row r="71" ht="14.25" customHeight="1" s="324">
      <c r="C71" s="22" t="n"/>
      <c r="D71" s="22" t="n"/>
      <c r="E71" s="22" t="n"/>
      <c r="F71" s="22" t="n"/>
    </row>
    <row r="72" ht="14.25" customHeight="1" s="324">
      <c r="C72" s="22" t="n"/>
      <c r="D72" s="22" t="n"/>
      <c r="E72" s="22" t="n"/>
      <c r="F72" s="22" t="n"/>
    </row>
    <row r="73" ht="14.25" customHeight="1" s="324">
      <c r="C73" s="22" t="n"/>
      <c r="D73" s="22" t="n"/>
      <c r="E73" s="22" t="n"/>
      <c r="F73" s="22" t="n"/>
    </row>
    <row r="74" ht="14.25" customHeight="1" s="324">
      <c r="C74" s="22" t="n"/>
      <c r="D74" s="22" t="n"/>
      <c r="E74" s="22" t="n"/>
      <c r="F74" s="22" t="n"/>
    </row>
    <row r="75" ht="14.25" customHeight="1" s="324">
      <c r="C75" s="22" t="n"/>
      <c r="D75" s="22" t="n"/>
      <c r="E75" s="22" t="n"/>
      <c r="F75" s="22" t="n"/>
    </row>
    <row r="76" ht="14.25" customHeight="1" s="324">
      <c r="C76" s="22" t="n"/>
      <c r="D76" s="22" t="n"/>
      <c r="E76" s="22" t="n"/>
      <c r="F76" s="22" t="n"/>
    </row>
    <row r="77" ht="14.25" customHeight="1" s="324">
      <c r="C77" s="22" t="n"/>
      <c r="D77" s="22" t="n"/>
      <c r="E77" s="22" t="n"/>
      <c r="F77" s="22" t="n"/>
    </row>
    <row r="78" ht="14.25" customHeight="1" s="324">
      <c r="C78" s="22" t="n"/>
      <c r="D78" s="22" t="n"/>
      <c r="E78" s="22" t="n"/>
      <c r="F78" s="22" t="n"/>
    </row>
    <row r="79" ht="14.25" customHeight="1" s="324">
      <c r="C79" s="22" t="n"/>
      <c r="D79" s="22" t="n"/>
      <c r="E79" s="22" t="n"/>
      <c r="F79" s="22" t="n"/>
    </row>
    <row r="80" ht="14.25" customHeight="1" s="324"/>
    <row r="81" ht="14.25" customHeight="1" s="324"/>
    <row r="82" ht="14.25" customHeight="1" s="324"/>
    <row r="83" ht="14.25" customHeight="1" s="324"/>
    <row r="84" ht="14.25" customHeight="1" s="324"/>
    <row r="85" ht="14.25" customHeight="1" s="324"/>
    <row r="86" ht="14.25" customHeight="1" s="324"/>
    <row r="87" ht="14.25" customHeight="1" s="324"/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2">
    <mergeCell ref="C54:E54"/>
    <mergeCell ref="F10:H10"/>
    <mergeCell ref="F13:H13"/>
    <mergeCell ref="O18:Q18"/>
    <mergeCell ref="O13:Q13"/>
    <mergeCell ref="Q19:Q20"/>
    <mergeCell ref="C48:E48"/>
    <mergeCell ref="F9:H9"/>
    <mergeCell ref="D3:I3"/>
    <mergeCell ref="F12:H12"/>
    <mergeCell ref="C43:E43"/>
    <mergeCell ref="F11:H11"/>
  </mergeCells>
  <dataValidations count="1">
    <dataValidation sqref="L9:L12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S1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7.29" customWidth="1" style="324" min="2" max="2"/>
    <col width="24.14" customWidth="1" style="324" min="3" max="3"/>
    <col width="11.71" customWidth="1" style="324" min="4" max="4"/>
    <col width="4.71" customWidth="1" style="324" min="5" max="5"/>
    <col width="7.29" customWidth="1" style="324" min="6" max="6"/>
    <col width="8.710000000000001" customWidth="1" style="324" min="7" max="7"/>
    <col width="11.14" customWidth="1" style="324" min="8" max="8"/>
    <col width="11.71" customWidth="1" style="324" min="9" max="9"/>
    <col width="4.71" customWidth="1" style="324" min="10" max="10"/>
    <col width="3.71" customWidth="1" style="324" min="11" max="11"/>
    <col width="5.29" customWidth="1" style="324" min="12" max="12"/>
    <col width="10.43" customWidth="1" style="324" min="13" max="13"/>
    <col width="11.71" customWidth="1" style="324" min="14" max="15"/>
    <col width="10.71" customWidth="1" style="324" min="16" max="16"/>
    <col width="16.71" customWidth="1" style="324" min="17" max="17"/>
    <col width="19.71" customWidth="1" style="324" min="18" max="18"/>
    <col width="3.86" customWidth="1" style="324" min="19" max="19"/>
    <col width="8.710000000000001" customWidth="1" style="324" min="20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9" t="n"/>
    </row>
    <row r="4" ht="14.25" customHeight="1" s="324">
      <c r="J4" s="10" t="n"/>
    </row>
    <row r="5" ht="14.25" customHeight="1" s="324">
      <c r="B5" s="11" t="inlineStr">
        <is>
          <t>2.</t>
        </is>
      </c>
      <c r="C5" s="12" t="inlineStr">
        <is>
          <t>PEKERJAAN PEMASANGAN PONDASI BATU BELAH</t>
        </is>
      </c>
      <c r="D5" s="13" t="n"/>
      <c r="E5" s="13" t="n"/>
      <c r="F5" s="13" t="n"/>
    </row>
    <row r="6" ht="14.25" customHeight="1" s="324">
      <c r="B6" s="10" t="n"/>
      <c r="C6" s="10" t="n"/>
      <c r="D6" s="10" t="n"/>
      <c r="E6" s="14" t="n"/>
      <c r="F6" s="15" t="n"/>
      <c r="G6" s="10" t="n"/>
      <c r="H6" s="10" t="n"/>
      <c r="I6" s="10" t="n"/>
      <c r="J6" s="14" t="n"/>
      <c r="L6" s="10" t="n"/>
      <c r="M6" s="10" t="n"/>
      <c r="N6" s="10" t="n"/>
      <c r="O6" s="10" t="n"/>
      <c r="P6" s="10" t="n"/>
      <c r="Q6" s="10" t="n"/>
      <c r="R6" s="10" t="n"/>
      <c r="S6" s="14" t="n"/>
    </row>
    <row r="7" ht="14.25" customHeight="1" s="324">
      <c r="B7" s="17" t="inlineStr">
        <is>
          <t>2.1</t>
        </is>
      </c>
      <c r="C7" s="17" t="inlineStr">
        <is>
          <t>Dimensi Utama</t>
        </is>
      </c>
      <c r="D7" s="18" t="n"/>
      <c r="E7" s="20" t="n"/>
      <c r="F7" s="17" t="inlineStr">
        <is>
          <t>2.2</t>
        </is>
      </c>
      <c r="G7" s="17" t="inlineStr">
        <is>
          <t>Volume</t>
        </is>
      </c>
      <c r="H7" s="18" t="n"/>
      <c r="I7" s="18" t="n"/>
      <c r="J7" s="20" t="n"/>
      <c r="L7" s="17" t="inlineStr">
        <is>
          <t>2.3</t>
        </is>
      </c>
      <c r="M7" s="17" t="inlineStr">
        <is>
          <t>Result</t>
        </is>
      </c>
      <c r="N7" s="17" t="n"/>
      <c r="O7" s="18" t="n"/>
      <c r="P7" s="18" t="n"/>
      <c r="Q7" s="18" t="n"/>
      <c r="R7" s="18" t="n"/>
      <c r="S7" s="20" t="n"/>
    </row>
    <row r="8" ht="14.25" customHeight="1" s="324">
      <c r="B8" s="22" t="n"/>
      <c r="C8" s="23" t="inlineStr">
        <is>
          <t>Galian tanah pondasi</t>
        </is>
      </c>
      <c r="D8" s="22" t="n"/>
      <c r="E8" s="20" t="n"/>
      <c r="F8" s="22" t="n"/>
      <c r="G8" s="24" t="inlineStr">
        <is>
          <t>Volume pekerjaan pondasi</t>
        </is>
      </c>
      <c r="H8" s="22" t="n"/>
      <c r="I8" s="22" t="n"/>
      <c r="J8" s="20" t="n"/>
      <c r="L8" s="25" t="n"/>
      <c r="M8" s="25" t="inlineStr">
        <is>
          <t>Uraian</t>
        </is>
      </c>
      <c r="N8" s="25" t="n"/>
      <c r="O8" s="25" t="inlineStr">
        <is>
          <t>Volume</t>
        </is>
      </c>
      <c r="P8" s="25" t="inlineStr">
        <is>
          <t>Satuan</t>
        </is>
      </c>
      <c r="Q8" s="25" t="inlineStr">
        <is>
          <t>Harga Satuan (Rp)</t>
        </is>
      </c>
      <c r="R8" s="25" t="inlineStr">
        <is>
          <t>Jumlah Harga (Rp)</t>
        </is>
      </c>
      <c r="S8" s="20" t="n"/>
    </row>
    <row r="9" ht="14.25" customHeight="1" s="324">
      <c r="B9" s="26" t="inlineStr">
        <is>
          <t>a.1</t>
        </is>
      </c>
      <c r="C9" s="22" t="inlineStr">
        <is>
          <t>Lebar atas galian</t>
        </is>
      </c>
      <c r="D9" s="29" t="n">
        <v>0</v>
      </c>
      <c r="E9" s="20" t="inlineStr">
        <is>
          <t>m</t>
        </is>
      </c>
      <c r="F9" s="22" t="n"/>
      <c r="G9" s="22" t="inlineStr">
        <is>
          <t>Volume galian</t>
        </is>
      </c>
      <c r="H9" s="22" t="n"/>
      <c r="I9" s="334">
        <f>IF(D9=D10,SUM((D9*D11)*D12),SUM((D9+D10)/2)*D11*D12)</f>
        <v/>
      </c>
      <c r="J9" s="20" t="inlineStr">
        <is>
          <t>m³</t>
        </is>
      </c>
      <c r="L9" s="33" t="n">
        <v>1</v>
      </c>
      <c r="M9" s="36" t="inlineStr">
        <is>
          <t>Pekerja</t>
        </is>
      </c>
      <c r="O9" s="335">
        <f>I71</f>
        <v/>
      </c>
      <c r="P9" s="38" t="inlineStr">
        <is>
          <t>OH</t>
        </is>
      </c>
      <c r="Q9" s="336" t="n">
        <v>100000</v>
      </c>
      <c r="R9" s="337">
        <f>IFERROR((Q9*O9)*L9,0)</f>
        <v/>
      </c>
      <c r="S9" s="20" t="n"/>
    </row>
    <row r="10" ht="14.25" customHeight="1" s="324">
      <c r="B10" s="26" t="inlineStr">
        <is>
          <t>b.1</t>
        </is>
      </c>
      <c r="C10" s="22" t="inlineStr">
        <is>
          <t>Lebar bawah galian</t>
        </is>
      </c>
      <c r="D10" s="29" t="n">
        <v>0</v>
      </c>
      <c r="E10" s="20" t="inlineStr">
        <is>
          <t>m</t>
        </is>
      </c>
      <c r="F10" s="22" t="n"/>
      <c r="G10" s="22" t="inlineStr">
        <is>
          <t>Volume pondasi</t>
        </is>
      </c>
      <c r="H10" s="22" t="n"/>
      <c r="I10" s="334">
        <f>IF(D14=D15,SUM((D14*D16)*D12),SUM((D14+D15)/2)*D16*D12)</f>
        <v/>
      </c>
      <c r="J10" s="20" t="inlineStr">
        <is>
          <t>m³</t>
        </is>
      </c>
      <c r="L10" s="33" t="n">
        <v>1</v>
      </c>
      <c r="M10" s="36" t="inlineStr">
        <is>
          <t>Tukang</t>
        </is>
      </c>
      <c r="O10" s="335">
        <f>I72</f>
        <v/>
      </c>
      <c r="P10" s="38" t="inlineStr">
        <is>
          <t>OH</t>
        </is>
      </c>
      <c r="Q10" s="336" t="n">
        <v>145000</v>
      </c>
      <c r="R10" s="337">
        <f>IFERROR((Q10*O10)*L10,0)</f>
        <v/>
      </c>
      <c r="S10" s="20" t="n"/>
    </row>
    <row r="11" ht="14.25" customHeight="1" s="324">
      <c r="B11" s="26" t="inlineStr">
        <is>
          <t>c.1</t>
        </is>
      </c>
      <c r="C11" s="22" t="inlineStr">
        <is>
          <t>Dalam galian</t>
        </is>
      </c>
      <c r="D11" s="29" t="n">
        <v>0</v>
      </c>
      <c r="E11" s="20" t="inlineStr">
        <is>
          <t>m</t>
        </is>
      </c>
      <c r="F11" s="22" t="n"/>
      <c r="G11" s="22" t="inlineStr">
        <is>
          <t>Pas. Aanstamping</t>
        </is>
      </c>
      <c r="H11" s="22" t="n"/>
      <c r="I11" s="334">
        <f>IFERROR(D12*D10*D17,0)</f>
        <v/>
      </c>
      <c r="J11" s="20" t="inlineStr">
        <is>
          <t>m³</t>
        </is>
      </c>
      <c r="L11" s="33" t="n">
        <v>1</v>
      </c>
      <c r="M11" s="36" t="inlineStr">
        <is>
          <t>Kepala Tukang</t>
        </is>
      </c>
      <c r="O11" s="335">
        <f>I73</f>
        <v/>
      </c>
      <c r="P11" s="38" t="inlineStr">
        <is>
          <t>OH</t>
        </is>
      </c>
      <c r="Q11" s="336" t="n">
        <v>175000</v>
      </c>
      <c r="R11" s="337">
        <f>IFERROR((Q11*O11)*L11,0)</f>
        <v/>
      </c>
      <c r="S11" s="20" t="n"/>
    </row>
    <row r="12" ht="14.25" customHeight="1" s="324">
      <c r="B12" s="26" t="inlineStr">
        <is>
          <t>P</t>
        </is>
      </c>
      <c r="C12" s="22" t="inlineStr">
        <is>
          <t>Panjang pondasi</t>
        </is>
      </c>
      <c r="D12" s="29" t="n">
        <v>0</v>
      </c>
      <c r="E12" s="20" t="inlineStr">
        <is>
          <t>m</t>
        </is>
      </c>
      <c r="F12" s="22" t="n"/>
      <c r="G12" s="22" t="inlineStr">
        <is>
          <t>Pasir uruk</t>
        </is>
      </c>
      <c r="H12" s="22" t="n"/>
      <c r="I12" s="334">
        <f>IFERROR(D10*D18*D12,0)</f>
        <v/>
      </c>
      <c r="J12" s="20" t="inlineStr">
        <is>
          <t>m³</t>
        </is>
      </c>
      <c r="L12" s="33" t="n">
        <v>1</v>
      </c>
      <c r="M12" s="36" t="inlineStr">
        <is>
          <t>Mandor</t>
        </is>
      </c>
      <c r="O12" s="335">
        <f>I74</f>
        <v/>
      </c>
      <c r="P12" s="38" t="inlineStr">
        <is>
          <t>OH</t>
        </is>
      </c>
      <c r="Q12" s="336" t="n">
        <v>200000</v>
      </c>
      <c r="R12" s="337">
        <f>IFERROR((Q12*O12)*L12,0)</f>
        <v/>
      </c>
      <c r="S12" s="20" t="n"/>
    </row>
    <row r="13" ht="14.25" customHeight="1" s="324">
      <c r="B13" s="42" t="n"/>
      <c r="C13" s="23" t="inlineStr">
        <is>
          <t>Pasangan pondasi</t>
        </is>
      </c>
      <c r="D13" s="22" t="n"/>
      <c r="E13" s="20" t="n"/>
      <c r="F13" s="22" t="n"/>
      <c r="G13" s="22" t="n"/>
      <c r="H13" s="22" t="n"/>
      <c r="I13" s="22" t="n"/>
      <c r="J13" s="20" t="n"/>
      <c r="O13" s="44" t="inlineStr">
        <is>
          <t>Jumlah Harga Tenaga Kerja =</t>
        </is>
      </c>
      <c r="R13" s="338">
        <f>SUM(R9:R12)</f>
        <v/>
      </c>
      <c r="S13" s="20" t="n"/>
    </row>
    <row r="14" ht="14.25" customHeight="1" s="324">
      <c r="B14" s="46" t="inlineStr">
        <is>
          <t>a.2</t>
        </is>
      </c>
      <c r="C14" s="22" t="inlineStr">
        <is>
          <t>Lebar atas pondasi</t>
        </is>
      </c>
      <c r="D14" s="29" t="n">
        <v>0</v>
      </c>
      <c r="E14" s="20" t="inlineStr">
        <is>
          <t>m</t>
        </is>
      </c>
      <c r="F14" s="28" t="n"/>
      <c r="G14" s="23" t="inlineStr">
        <is>
          <t>Volume pekerjaan urukan</t>
        </is>
      </c>
      <c r="H14" s="23" t="n"/>
      <c r="I14" s="22" t="n"/>
      <c r="J14" s="20" t="n"/>
      <c r="L14" s="19" t="n"/>
      <c r="M14" s="36" t="inlineStr">
        <is>
          <t>BAHAN</t>
        </is>
      </c>
      <c r="R14" s="22" t="n"/>
      <c r="S14" s="20" t="n"/>
    </row>
    <row r="15" ht="14.25" customHeight="1" s="324">
      <c r="B15" s="46" t="inlineStr">
        <is>
          <t>b.2</t>
        </is>
      </c>
      <c r="C15" s="22" t="inlineStr">
        <is>
          <t>Lebar bawah pondasi</t>
        </is>
      </c>
      <c r="D15" s="29" t="n">
        <v>0</v>
      </c>
      <c r="E15" s="20" t="inlineStr">
        <is>
          <t>m</t>
        </is>
      </c>
      <c r="F15" s="332" t="inlineStr">
        <is>
          <t>Urukan tanah di bawah lantai</t>
        </is>
      </c>
      <c r="H15" s="333" t="n"/>
      <c r="I15" s="334">
        <f>IFERROR(D22*D23*D20,0)</f>
        <v/>
      </c>
      <c r="J15" s="20" t="inlineStr">
        <is>
          <t>m³</t>
        </is>
      </c>
      <c r="L15" s="38" t="n"/>
      <c r="M15" s="22" t="inlineStr">
        <is>
          <t>Pasir uruk</t>
        </is>
      </c>
      <c r="N15" s="22" t="n"/>
      <c r="O15" s="335">
        <f>I12</f>
        <v/>
      </c>
      <c r="P15" s="38" t="inlineStr">
        <is>
          <t>m³</t>
        </is>
      </c>
      <c r="Q15" s="336" t="n">
        <v>254700</v>
      </c>
      <c r="R15" s="337">
        <f>IFERROR(Q15*O15,0)</f>
        <v/>
      </c>
      <c r="S15" s="20" t="n"/>
    </row>
    <row r="16" ht="14.25" customHeight="1" s="324">
      <c r="B16" s="46" t="inlineStr">
        <is>
          <t>c.2</t>
        </is>
      </c>
      <c r="C16" s="22" t="inlineStr">
        <is>
          <t>Tingg pondasi</t>
        </is>
      </c>
      <c r="D16" s="29" t="n">
        <v>0</v>
      </c>
      <c r="E16" s="20" t="inlineStr">
        <is>
          <t>m</t>
        </is>
      </c>
      <c r="F16" s="332" t="inlineStr">
        <is>
          <t>Urukan di samping pondasi</t>
        </is>
      </c>
      <c r="H16" s="333" t="n"/>
      <c r="I16" s="334">
        <f>IFERROR(D21*I9,0)</f>
        <v/>
      </c>
      <c r="J16" s="20" t="inlineStr">
        <is>
          <t>m³</t>
        </is>
      </c>
      <c r="L16" s="38" t="n"/>
      <c r="M16" s="22" t="inlineStr">
        <is>
          <t>Tanah uruk biasa</t>
        </is>
      </c>
      <c r="N16" s="22" t="n"/>
      <c r="O16" s="335">
        <f>H116</f>
        <v/>
      </c>
      <c r="P16" s="38" t="inlineStr">
        <is>
          <t>m³</t>
        </is>
      </c>
      <c r="Q16" s="336" t="n">
        <v>146900</v>
      </c>
      <c r="R16" s="337">
        <f>IFERROR(Q16*O16,0)</f>
        <v/>
      </c>
      <c r="S16" s="20" t="n"/>
    </row>
    <row r="17" ht="14.25" customHeight="1" s="324">
      <c r="B17" s="46" t="inlineStr">
        <is>
          <t>d</t>
        </is>
      </c>
      <c r="C17" s="22" t="inlineStr">
        <is>
          <t>Tinggi batu kosong</t>
        </is>
      </c>
      <c r="D17" s="29" t="n">
        <v>0</v>
      </c>
      <c r="E17" s="20" t="inlineStr">
        <is>
          <t>m</t>
        </is>
      </c>
      <c r="F17" s="32" t="inlineStr">
        <is>
          <t>Urukan tanah kembali</t>
        </is>
      </c>
      <c r="I17" s="334">
        <f>I9</f>
        <v/>
      </c>
      <c r="J17" s="20" t="inlineStr">
        <is>
          <t>m³</t>
        </is>
      </c>
      <c r="M17" s="22" t="inlineStr">
        <is>
          <t>Batu belah anstamping</t>
        </is>
      </c>
      <c r="N17" s="22" t="n"/>
      <c r="O17" s="335">
        <f>H76</f>
        <v/>
      </c>
      <c r="P17" s="38" t="inlineStr">
        <is>
          <t>m³</t>
        </is>
      </c>
      <c r="Q17" s="336" t="n">
        <v>286500</v>
      </c>
      <c r="R17" s="337">
        <f>IFERROR(Q17*O17,0)</f>
        <v/>
      </c>
      <c r="S17" s="20" t="n"/>
    </row>
    <row r="18" ht="14.25" customHeight="1" s="324">
      <c r="B18" s="46" t="inlineStr">
        <is>
          <t>e</t>
        </is>
      </c>
      <c r="C18" s="22" t="inlineStr">
        <is>
          <t>Tinggi pasir uruk</t>
        </is>
      </c>
      <c r="D18" s="29" t="n">
        <v>0</v>
      </c>
      <c r="E18" s="20" t="inlineStr">
        <is>
          <t>m</t>
        </is>
      </c>
      <c r="F18" s="22" t="n"/>
      <c r="G18" s="22" t="n"/>
      <c r="H18" s="22" t="n"/>
      <c r="I18" s="48" t="n"/>
      <c r="J18" s="49" t="n"/>
      <c r="L18" s="33" t="n">
        <v>1</v>
      </c>
      <c r="M18" s="19" t="inlineStr">
        <is>
          <t>BAHAN PASANGAN PONDASI CAMPURAN 1SP : 3PP</t>
        </is>
      </c>
      <c r="R18" s="22" t="n"/>
      <c r="S18" s="20" t="n"/>
    </row>
    <row r="19" ht="14.25" customHeight="1" s="324">
      <c r="B19" s="42" t="n"/>
      <c r="C19" s="24" t="inlineStr">
        <is>
          <t>Pekerjaan urukan</t>
        </is>
      </c>
      <c r="D19" s="22" t="n"/>
      <c r="E19" s="20" t="n"/>
      <c r="F19" s="22" t="n"/>
      <c r="G19" s="22" t="n"/>
      <c r="H19" s="22" t="n"/>
      <c r="I19" s="22" t="n"/>
      <c r="J19" s="22" t="n"/>
      <c r="M19" s="22">
        <f>C85</f>
        <v/>
      </c>
      <c r="O19" s="335">
        <f>H85</f>
        <v/>
      </c>
      <c r="P19" s="38" t="inlineStr">
        <is>
          <t>m³</t>
        </is>
      </c>
      <c r="Q19" s="336" t="n">
        <v>286500</v>
      </c>
      <c r="R19" s="337">
        <f>IFERROR(Q19*O19,0)</f>
        <v/>
      </c>
      <c r="S19" s="20" t="n"/>
    </row>
    <row r="20" ht="14.25" customHeight="1" s="324">
      <c r="B20" s="26" t="inlineStr">
        <is>
          <t>f</t>
        </is>
      </c>
      <c r="C20" s="22" t="inlineStr">
        <is>
          <t>Tebal urukan di bawah lantai</t>
        </is>
      </c>
      <c r="D20" s="29" t="n">
        <v>0.4</v>
      </c>
      <c r="E20" s="20" t="inlineStr">
        <is>
          <t>m</t>
        </is>
      </c>
      <c r="F20" s="22" t="n"/>
      <c r="G20" s="22" t="n"/>
      <c r="H20" s="22" t="n"/>
      <c r="I20" s="22" t="n"/>
      <c r="J20" s="22" t="n"/>
      <c r="M20" s="22">
        <f>C86</f>
        <v/>
      </c>
      <c r="O20" s="335">
        <f>H86</f>
        <v/>
      </c>
      <c r="P20" s="38" t="inlineStr">
        <is>
          <t>sak</t>
        </is>
      </c>
      <c r="Q20" s="336" t="n">
        <v>65000</v>
      </c>
      <c r="R20" s="337">
        <f>IFERROR(Q20*O20,0)</f>
        <v/>
      </c>
      <c r="S20" s="20" t="n"/>
    </row>
    <row r="21" ht="14.25" customHeight="1" s="324">
      <c r="B21" s="42" t="n"/>
      <c r="C21" s="22" t="inlineStr">
        <is>
          <t>Urukan samping pondasi</t>
        </is>
      </c>
      <c r="D21" s="51" t="n">
        <v>0.25</v>
      </c>
      <c r="E21" s="53" t="inlineStr">
        <is>
          <t>%</t>
        </is>
      </c>
      <c r="F21" s="22" t="n"/>
      <c r="G21" s="22" t="n"/>
      <c r="H21" s="22" t="n"/>
      <c r="I21" s="22" t="n"/>
      <c r="J21" s="22" t="n"/>
      <c r="M21" s="22">
        <f>C87</f>
        <v/>
      </c>
      <c r="O21" s="335">
        <f>H87</f>
        <v/>
      </c>
      <c r="P21" s="38" t="inlineStr">
        <is>
          <t>m³</t>
        </is>
      </c>
      <c r="Q21" s="336" t="n">
        <v>275000</v>
      </c>
      <c r="R21" s="337">
        <f>IFERROR(Q21*O21,0)</f>
        <v/>
      </c>
      <c r="S21" s="20" t="n"/>
    </row>
    <row r="22" ht="14.25" customHeight="1" s="324">
      <c r="B22" s="42" t="n"/>
      <c r="C22" s="22" t="inlineStr">
        <is>
          <t>Panjang bangunan</t>
        </is>
      </c>
      <c r="D22" s="29" t="n">
        <v>9</v>
      </c>
      <c r="E22" s="20" t="inlineStr">
        <is>
          <t>m</t>
        </is>
      </c>
      <c r="F22" s="22" t="n"/>
      <c r="G22" s="22" t="n"/>
      <c r="H22" s="22" t="n"/>
      <c r="I22" s="22" t="n"/>
      <c r="J22" s="22" t="n"/>
      <c r="L22" s="33" t="n">
        <v>0</v>
      </c>
      <c r="M22" s="19" t="inlineStr">
        <is>
          <t>BAHAN PASANGAN PONDASI CAMPURAN 1SP : 4PP</t>
        </is>
      </c>
      <c r="R22" s="22" t="n"/>
      <c r="S22" s="20" t="n"/>
    </row>
    <row r="23" ht="14.25" customHeight="1" s="324">
      <c r="B23" s="42" t="n"/>
      <c r="C23" s="22" t="inlineStr">
        <is>
          <t>Lebar Bangunan</t>
        </is>
      </c>
      <c r="D23" s="29" t="n">
        <v>6</v>
      </c>
      <c r="E23" s="20" t="inlineStr">
        <is>
          <t>m</t>
        </is>
      </c>
      <c r="F23" s="22" t="n"/>
      <c r="G23" s="22" t="n"/>
      <c r="H23" s="22" t="n"/>
      <c r="I23" s="22" t="n"/>
      <c r="J23" s="22" t="n"/>
      <c r="M23" s="22">
        <f>C95</f>
        <v/>
      </c>
      <c r="O23" s="335">
        <f>H95</f>
        <v/>
      </c>
      <c r="P23" s="38" t="inlineStr">
        <is>
          <t>m³</t>
        </is>
      </c>
      <c r="Q23" s="336" t="n">
        <v>286500</v>
      </c>
      <c r="R23" s="337">
        <f>IFERROR(Q23*O23,0)</f>
        <v/>
      </c>
      <c r="S23" s="20" t="n"/>
    </row>
    <row r="24" ht="14.25" customHeight="1" s="324">
      <c r="B24" s="42" t="n"/>
      <c r="C24" s="22" t="n"/>
      <c r="D24" s="48" t="n"/>
      <c r="E24" s="49" t="n"/>
      <c r="F24" s="22" t="n"/>
      <c r="G24" s="22" t="n"/>
      <c r="H24" s="22" t="n"/>
      <c r="I24" s="22" t="n"/>
      <c r="J24" s="22" t="n"/>
      <c r="M24" s="22">
        <f>C96</f>
        <v/>
      </c>
      <c r="O24" s="335">
        <f>H96</f>
        <v/>
      </c>
      <c r="P24" s="38" t="inlineStr">
        <is>
          <t>sak</t>
        </is>
      </c>
      <c r="Q24" s="336" t="n">
        <v>65000</v>
      </c>
      <c r="R24" s="337">
        <f>IFERROR(Q24*O24,0)</f>
        <v/>
      </c>
      <c r="S24" s="20" t="n"/>
    </row>
    <row r="25" ht="14.25" customHeight="1" s="324">
      <c r="B25" s="42" t="n"/>
      <c r="C25" s="22" t="n"/>
      <c r="D25" s="22" t="n"/>
      <c r="E25" s="22" t="n"/>
      <c r="F25" s="22" t="n"/>
      <c r="G25" s="22" t="n"/>
      <c r="H25" s="22" t="n"/>
      <c r="I25" s="22" t="n"/>
      <c r="J25" s="22" t="n"/>
      <c r="M25" s="22">
        <f>C97</f>
        <v/>
      </c>
      <c r="O25" s="335">
        <f>H97</f>
        <v/>
      </c>
      <c r="P25" s="38" t="inlineStr">
        <is>
          <t>m³</t>
        </is>
      </c>
      <c r="Q25" s="336" t="n">
        <v>275000</v>
      </c>
      <c r="R25" s="337">
        <f>IFERROR(Q25*O25,0)</f>
        <v/>
      </c>
      <c r="S25" s="20" t="n"/>
    </row>
    <row r="26" ht="14.25" customHeight="1" s="324">
      <c r="B26" s="42" t="n"/>
      <c r="C26" s="22" t="n"/>
      <c r="D26" s="22" t="n"/>
      <c r="E26" s="22" t="n"/>
      <c r="F26" s="22" t="n"/>
      <c r="G26" s="22" t="n"/>
      <c r="H26" s="22" t="n"/>
      <c r="I26" s="22" t="n"/>
      <c r="J26" s="22" t="n"/>
      <c r="O26" s="44" t="inlineStr">
        <is>
          <t>Jumlah Harga Bahan =</t>
        </is>
      </c>
      <c r="R26" s="338">
        <f>IFERROR(R15+R16+R17+R19+R20+R21+R23+R24+R25,0)</f>
        <v/>
      </c>
      <c r="S26" s="20" t="n"/>
    </row>
    <row r="27" ht="14.25" customHeight="1" s="324">
      <c r="B27" s="42" t="n"/>
      <c r="C27" s="22" t="n"/>
      <c r="D27" s="22" t="n"/>
      <c r="E27" s="22" t="n"/>
      <c r="F27" s="22" t="n"/>
      <c r="G27" s="22" t="n"/>
      <c r="H27" s="22" t="n"/>
      <c r="I27" s="22" t="n"/>
      <c r="J27" s="22" t="n"/>
      <c r="Q27" s="339" t="inlineStr">
        <is>
          <t>TOTAL</t>
        </is>
      </c>
      <c r="R27" s="340">
        <f>IFERROR(R26+R13,0)</f>
        <v/>
      </c>
      <c r="S27" s="20" t="n"/>
    </row>
    <row r="28" ht="14.25" customHeight="1" s="324">
      <c r="B28" s="42" t="n"/>
      <c r="C28" s="22" t="n"/>
      <c r="D28" s="22" t="n"/>
      <c r="E28" s="22" t="n"/>
      <c r="F28" s="22" t="n"/>
      <c r="G28" s="22" t="n"/>
      <c r="H28" s="22" t="n"/>
      <c r="I28" s="22" t="n"/>
      <c r="J28" s="22" t="n"/>
      <c r="Q28" s="341" t="n"/>
      <c r="R28" s="56" t="inlineStr">
        <is>
          <t>Biaya Pekerjaan</t>
        </is>
      </c>
      <c r="S28" s="20" t="n"/>
    </row>
    <row r="29" ht="14.25" customHeight="1" s="324">
      <c r="B29" s="42" t="n"/>
      <c r="C29" s="19" t="n"/>
      <c r="D29" s="22" t="n"/>
      <c r="E29" s="22" t="n"/>
      <c r="F29" s="22" t="n"/>
      <c r="G29" s="22" t="n"/>
      <c r="H29" s="22" t="n"/>
      <c r="I29" s="22" t="n"/>
      <c r="J29" s="22" t="n"/>
      <c r="Q29" s="48" t="n"/>
      <c r="R29" s="48" t="n"/>
      <c r="S29" s="49" t="n"/>
    </row>
    <row r="30" ht="14.25" customHeight="1" s="324"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  <row r="31" ht="14.25" customHeight="1" s="324"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</row>
    <row r="32" ht="14.25" customHeight="1" s="324"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</row>
    <row r="33" ht="14.25" customHeight="1" s="324"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</row>
    <row r="34" ht="14.25" customHeight="1" s="324"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</row>
    <row r="35" ht="14.25" customHeight="1" s="324"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</row>
    <row r="36" ht="14.25" customHeight="1" s="324"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</row>
    <row r="37" ht="14.25" customHeight="1" s="324"/>
    <row r="38" ht="14.25" customHeight="1" s="324"/>
    <row r="39" ht="14.25" customHeight="1" s="324"/>
    <row r="40" ht="14.25" customHeight="1" s="324"/>
    <row r="41" ht="14.25" customHeight="1" s="324">
      <c r="C41" s="19" t="inlineStr">
        <is>
          <t>Panduan Gambar:</t>
        </is>
      </c>
    </row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/>
    <row r="52" ht="14.25" customHeight="1" s="324"/>
    <row r="53" ht="14.25" customHeight="1" s="324"/>
    <row r="54" ht="14.25" customHeight="1" s="324"/>
    <row r="55" ht="14.25" customHeight="1" s="324"/>
    <row r="56" ht="14.25" customHeight="1" s="324"/>
    <row r="57" ht="14.25" customHeight="1" s="324"/>
    <row r="58" ht="14.25" customHeight="1" s="324"/>
    <row r="59" ht="14.25" customHeight="1" s="324"/>
    <row r="60" ht="14.25" customHeight="1" s="324"/>
    <row r="61" ht="14.25" customHeight="1" s="324">
      <c r="C61" s="19" t="inlineStr">
        <is>
          <t>AHSP S.E. DIRJEN BHINA KONSTRUKSI NO. 30 TAHUN 2025</t>
        </is>
      </c>
    </row>
    <row r="62" ht="14.25" customHeight="1" s="324"/>
    <row r="63" ht="14.25" customHeight="1" s="324">
      <c r="C63" s="19" t="inlineStr">
        <is>
          <t>1 m3 galian tanah biasa sedalam 0 s.d. 1 m untuk volume s.d. 200 m3 secara manual</t>
        </is>
      </c>
      <c r="D63" s="22" t="n"/>
      <c r="E63" s="22" t="n"/>
      <c r="F63" s="22" t="n"/>
    </row>
    <row r="64" ht="14.25" customHeight="1" s="324">
      <c r="C64" s="350" t="inlineStr">
        <is>
          <t>TENAGA KERJA</t>
        </is>
      </c>
      <c r="D64" s="343" t="n"/>
      <c r="E64" s="344" t="n"/>
      <c r="F64" s="22" t="n"/>
    </row>
    <row r="65" ht="14.25" customHeight="1" s="324">
      <c r="C65" s="72" t="inlineStr">
        <is>
          <t>Pekerja</t>
        </is>
      </c>
      <c r="D65" s="348" t="n">
        <v>0.75</v>
      </c>
      <c r="E65" s="73" t="inlineStr">
        <is>
          <t>OH</t>
        </is>
      </c>
      <c r="F65" s="22" t="n"/>
      <c r="H65" s="351">
        <f>IFERROR(I9*D65,0)</f>
        <v/>
      </c>
    </row>
    <row r="66" ht="14.25" customHeight="1" s="324">
      <c r="C66" s="72" t="inlineStr">
        <is>
          <t>Mandor</t>
        </is>
      </c>
      <c r="D66" s="348" t="n">
        <v>0.038</v>
      </c>
      <c r="E66" s="73" t="inlineStr">
        <is>
          <t>OH</t>
        </is>
      </c>
      <c r="F66" s="22" t="n"/>
      <c r="H66" s="351">
        <f>IFERROR(I9*D66,0)</f>
        <v/>
      </c>
    </row>
    <row r="67" ht="14.25" customHeight="1" s="324">
      <c r="C67" s="22" t="n"/>
      <c r="D67" s="22" t="n"/>
      <c r="E67" s="22" t="n"/>
      <c r="F67" s="22" t="n"/>
    </row>
    <row r="68" ht="14.25" customHeight="1" s="324">
      <c r="C68" s="57" t="inlineStr">
        <is>
          <t>Pemasangan 1 m3 batu kosong (anstamping) untuk pondasi gedung</t>
        </is>
      </c>
      <c r="D68" s="22" t="n"/>
      <c r="E68" s="22" t="n"/>
      <c r="F68" s="22" t="n"/>
    </row>
    <row r="69" ht="14.25" customHeight="1" s="324">
      <c r="C69" s="58" t="inlineStr">
        <is>
          <t>Uraian</t>
        </is>
      </c>
      <c r="D69" s="59" t="inlineStr">
        <is>
          <t>Koefisien</t>
        </is>
      </c>
      <c r="E69" s="59" t="inlineStr">
        <is>
          <t>Sat.</t>
        </is>
      </c>
      <c r="F69" s="22" t="n"/>
    </row>
    <row r="70" ht="14.25" customHeight="1" s="324">
      <c r="C70" s="342" t="inlineStr">
        <is>
          <t>TENAGA KERJA</t>
        </is>
      </c>
      <c r="D70" s="343" t="n"/>
      <c r="E70" s="344" t="n"/>
      <c r="F70" s="22" t="n"/>
    </row>
    <row r="71" ht="14.25" customHeight="1" s="324">
      <c r="C71" s="63" t="inlineStr">
        <is>
          <t>Pekerja</t>
        </is>
      </c>
      <c r="D71" s="352" t="n">
        <v>0.78</v>
      </c>
      <c r="E71" s="65" t="inlineStr">
        <is>
          <t>OH</t>
        </is>
      </c>
      <c r="F71" s="353" t="n"/>
      <c r="H71" s="351">
        <f>IFERROR(I11*D71,0)</f>
        <v/>
      </c>
      <c r="I71" s="351">
        <f>IFERROR(H65+H71+H81+H91+H101+H106+H113,0)</f>
        <v/>
      </c>
    </row>
    <row r="72" ht="14.25" customHeight="1" s="324">
      <c r="C72" s="63" t="inlineStr">
        <is>
          <t>Tukang batu</t>
        </is>
      </c>
      <c r="D72" s="352" t="n">
        <v>0.39</v>
      </c>
      <c r="E72" s="65" t="inlineStr">
        <is>
          <t>OH</t>
        </is>
      </c>
      <c r="F72" s="353" t="n"/>
      <c r="H72" s="351">
        <f>IFERROR(I11*D72,0)</f>
        <v/>
      </c>
      <c r="I72" s="351">
        <f>IFERROR(H72+H82+H92,0)</f>
        <v/>
      </c>
    </row>
    <row r="73" ht="14.25" customHeight="1" s="324">
      <c r="C73" s="63" t="inlineStr">
        <is>
          <t>Kepala tukang</t>
        </is>
      </c>
      <c r="D73" s="352" t="n">
        <v>0.039</v>
      </c>
      <c r="E73" s="65" t="inlineStr">
        <is>
          <t>OH</t>
        </is>
      </c>
      <c r="F73" s="353" t="n"/>
      <c r="H73" s="351">
        <f>IFERROR(I11*D73,0)</f>
        <v/>
      </c>
      <c r="I73" s="351">
        <f>IFERROR(D73,0)</f>
        <v/>
      </c>
    </row>
    <row r="74" ht="14.25" customHeight="1" s="324">
      <c r="C74" s="63" t="inlineStr">
        <is>
          <t>Mandor</t>
        </is>
      </c>
      <c r="D74" s="352" t="n">
        <v>0.013</v>
      </c>
      <c r="E74" s="65" t="inlineStr">
        <is>
          <t>OH</t>
        </is>
      </c>
      <c r="F74" s="353" t="n"/>
      <c r="H74" s="351">
        <f>IFERROR(I11*D74,0)</f>
        <v/>
      </c>
      <c r="I74" s="351">
        <f>IFERROR(H66+H74+H83+H93+H102+H107+H114,0)</f>
        <v/>
      </c>
    </row>
    <row r="75" ht="14.25" customHeight="1" s="324">
      <c r="C75" s="63" t="inlineStr">
        <is>
          <t>BAHAN</t>
        </is>
      </c>
      <c r="D75" s="343" t="n"/>
      <c r="E75" s="344" t="n"/>
      <c r="F75" s="22" t="n"/>
      <c r="H75" s="69" t="n"/>
      <c r="I75" s="69" t="n"/>
    </row>
    <row r="76" ht="14.25" customHeight="1" s="324">
      <c r="C76" s="63" t="inlineStr">
        <is>
          <t>Batu belah</t>
        </is>
      </c>
      <c r="D76" s="348" t="n">
        <v>1.2</v>
      </c>
      <c r="E76" s="65" t="inlineStr">
        <is>
          <t>m3</t>
        </is>
      </c>
      <c r="F76" s="22" t="n"/>
      <c r="H76" s="81">
        <f>IFERROR(I11*D76,0)</f>
        <v/>
      </c>
      <c r="I76" s="69" t="n"/>
    </row>
    <row r="77" ht="14.25" customHeight="1" s="324">
      <c r="C77" s="63" t="inlineStr">
        <is>
          <t>Pasir uruk</t>
        </is>
      </c>
      <c r="D77" s="348" t="n">
        <v>0.432</v>
      </c>
      <c r="E77" s="65" t="inlineStr">
        <is>
          <t>m3</t>
        </is>
      </c>
      <c r="F77" s="22" t="n"/>
      <c r="H77" s="81">
        <f>IFERROR(I11*D77,0)</f>
        <v/>
      </c>
      <c r="I77" s="69" t="n"/>
    </row>
    <row r="78" ht="14.25" customHeight="1" s="324">
      <c r="C78" s="22" t="n"/>
      <c r="D78" s="22" t="n"/>
      <c r="E78" s="22" t="n"/>
      <c r="F78" s="22" t="n"/>
    </row>
    <row r="79" ht="14.25" customHeight="1" s="324">
      <c r="C79" s="19" t="inlineStr">
        <is>
          <t>Pemasangan 1 m3 pondasi batu belah mortar tipe S 12,5 Mpa (setara 1SP : 3PP), cara manual</t>
        </is>
      </c>
      <c r="D79" s="22" t="n"/>
      <c r="E79" s="22" t="n"/>
      <c r="F79" s="22" t="n"/>
    </row>
    <row r="80" ht="14.25" customHeight="1" s="324">
      <c r="C80" s="63" t="inlineStr">
        <is>
          <t>TENAGA KERJA</t>
        </is>
      </c>
      <c r="D80" s="343" t="n"/>
      <c r="E80" s="344" t="n"/>
      <c r="F80" s="22" t="n"/>
    </row>
    <row r="81" ht="14.25" customHeight="1" s="324">
      <c r="C81" s="72" t="inlineStr">
        <is>
          <t>Pekerja</t>
        </is>
      </c>
      <c r="D81" s="348" t="n">
        <v>1.5</v>
      </c>
      <c r="E81" s="73" t="inlineStr">
        <is>
          <t>OH</t>
        </is>
      </c>
      <c r="F81" s="22" t="n"/>
      <c r="H81" s="351">
        <f>IFERROR((I10*D81)*L18,0)</f>
        <v/>
      </c>
    </row>
    <row r="82" ht="14.25" customHeight="1" s="324">
      <c r="C82" s="72" t="inlineStr">
        <is>
          <t>Tukang batu</t>
        </is>
      </c>
      <c r="D82" s="348" t="n">
        <v>0.5</v>
      </c>
      <c r="E82" s="73" t="inlineStr">
        <is>
          <t>OH</t>
        </is>
      </c>
      <c r="F82" s="22" t="n"/>
      <c r="H82" s="351">
        <f>IFERROR((I10*D82)*L18,0)</f>
        <v/>
      </c>
    </row>
    <row r="83" ht="14.25" customHeight="1" s="324">
      <c r="C83" s="72" t="inlineStr">
        <is>
          <t>Mandor</t>
        </is>
      </c>
      <c r="D83" s="348" t="n">
        <v>0.15</v>
      </c>
      <c r="E83" s="73" t="inlineStr">
        <is>
          <t>OH</t>
        </is>
      </c>
      <c r="F83" s="22" t="n"/>
      <c r="H83" s="351">
        <f>IFERROR((I10*D83)*L18,0)</f>
        <v/>
      </c>
    </row>
    <row r="84" ht="14.25" customHeight="1" s="324">
      <c r="C84" s="72" t="inlineStr">
        <is>
          <t>BAHAN</t>
        </is>
      </c>
      <c r="D84" s="343" t="n"/>
      <c r="E84" s="344" t="n"/>
      <c r="F84" s="22" t="n"/>
      <c r="H84" s="69" t="n"/>
    </row>
    <row r="85" ht="14.25" customHeight="1" s="324">
      <c r="C85" s="72" t="inlineStr">
        <is>
          <t>Batu belah</t>
        </is>
      </c>
      <c r="D85" s="348" t="n">
        <v>1.2</v>
      </c>
      <c r="E85" s="73" t="inlineStr">
        <is>
          <t>m3</t>
        </is>
      </c>
      <c r="F85" s="22" t="n"/>
      <c r="H85" s="349">
        <f>IFERROR((I10*D85)*L18,0)</f>
        <v/>
      </c>
    </row>
    <row r="86" ht="14.25" customHeight="1" s="324">
      <c r="C86" s="72" t="inlineStr">
        <is>
          <t>Semen portland</t>
        </is>
      </c>
      <c r="D86" s="348" t="n">
        <v>202</v>
      </c>
      <c r="E86" s="73" t="inlineStr">
        <is>
          <t>kg</t>
        </is>
      </c>
      <c r="F86" s="22" t="n"/>
      <c r="H86" s="349">
        <f>IFERROR((I10*D86/50)*L18,0)</f>
        <v/>
      </c>
    </row>
    <row r="87" ht="14.25" customHeight="1" s="324">
      <c r="C87" s="72" t="inlineStr">
        <is>
          <t>Pasir pasang</t>
        </is>
      </c>
      <c r="D87" s="348" t="n">
        <v>0.485</v>
      </c>
      <c r="E87" s="73" t="inlineStr">
        <is>
          <t>m3</t>
        </is>
      </c>
      <c r="F87" s="22" t="n"/>
      <c r="H87" s="349">
        <f>IFERROR((I10*D87)*L18,0)</f>
        <v/>
      </c>
    </row>
    <row r="88" ht="14.25" customHeight="1" s="324">
      <c r="C88" s="22" t="n"/>
      <c r="D88" s="22" t="n"/>
      <c r="E88" s="22" t="n"/>
      <c r="F88" s="22" t="n"/>
    </row>
    <row r="89" ht="14.25" customHeight="1" s="324">
      <c r="C89" s="19" t="inlineStr">
        <is>
          <t>Pemasangan 1 m3 pondasi batu belah mortar tipe N 5,2 Mpa (setara 1SP : 4PP), cara manual</t>
        </is>
      </c>
      <c r="D89" s="22" t="n"/>
      <c r="E89" s="22" t="n"/>
      <c r="F89" s="22" t="n"/>
    </row>
    <row r="90" ht="14.25" customHeight="1" s="324">
      <c r="C90" s="72" t="inlineStr">
        <is>
          <t>TENAGA KERJA</t>
        </is>
      </c>
      <c r="D90" s="343" t="n"/>
      <c r="E90" s="344" t="n"/>
      <c r="F90" s="22" t="n"/>
    </row>
    <row r="91" ht="14.25" customHeight="1" s="324">
      <c r="C91" s="72" t="inlineStr">
        <is>
          <t>Pekerja</t>
        </is>
      </c>
      <c r="D91" s="348" t="n">
        <v>1.5</v>
      </c>
      <c r="E91" s="73" t="inlineStr">
        <is>
          <t>OH</t>
        </is>
      </c>
      <c r="F91" s="22" t="n"/>
      <c r="H91" s="351">
        <f>IFERROR((I10*D91)*L22,0)</f>
        <v/>
      </c>
    </row>
    <row r="92" ht="14.25" customHeight="1" s="324">
      <c r="C92" s="72" t="inlineStr">
        <is>
          <t>Tukang batu</t>
        </is>
      </c>
      <c r="D92" s="348" t="n">
        <v>0.5</v>
      </c>
      <c r="E92" s="73" t="inlineStr">
        <is>
          <t>OH</t>
        </is>
      </c>
      <c r="F92" s="22" t="n"/>
      <c r="H92" s="351">
        <f>IFERROR((I10*D92)*L22,0)</f>
        <v/>
      </c>
    </row>
    <row r="93" ht="14.25" customHeight="1" s="324">
      <c r="C93" s="72" t="inlineStr">
        <is>
          <t>Mandor</t>
        </is>
      </c>
      <c r="D93" s="348" t="n">
        <v>0.15</v>
      </c>
      <c r="E93" s="73" t="inlineStr">
        <is>
          <t>OH</t>
        </is>
      </c>
      <c r="F93" s="22" t="n"/>
      <c r="H93" s="351">
        <f>IFERROR((I10*D93)*L22,0)</f>
        <v/>
      </c>
    </row>
    <row r="94" ht="14.25" customHeight="1" s="324">
      <c r="C94" s="72" t="inlineStr">
        <is>
          <t>BAHAN</t>
        </is>
      </c>
      <c r="D94" s="343" t="n"/>
      <c r="E94" s="344" t="n"/>
      <c r="F94" s="22" t="n"/>
      <c r="H94" s="69" t="n"/>
    </row>
    <row r="95" ht="14.25" customHeight="1" s="324">
      <c r="C95" s="72" t="inlineStr">
        <is>
          <t>Batu belah</t>
        </is>
      </c>
      <c r="D95" s="348" t="n">
        <v>1.2</v>
      </c>
      <c r="E95" s="73" t="inlineStr">
        <is>
          <t>m3</t>
        </is>
      </c>
      <c r="F95" s="22" t="n"/>
      <c r="H95" s="349">
        <f>IFERROR((I10*D95)*L22,0)</f>
        <v/>
      </c>
    </row>
    <row r="96" ht="14.25" customHeight="1" s="324">
      <c r="C96" s="72" t="inlineStr">
        <is>
          <t>Semen portland</t>
        </is>
      </c>
      <c r="D96" s="348" t="n">
        <v>163</v>
      </c>
      <c r="E96" s="73" t="inlineStr">
        <is>
          <t>kg</t>
        </is>
      </c>
      <c r="F96" s="22" t="n"/>
      <c r="H96" s="349">
        <f>IFERROR((I10*D96/50)*L22,0)</f>
        <v/>
      </c>
    </row>
    <row r="97" ht="14.25" customHeight="1" s="324">
      <c r="C97" s="72" t="inlineStr">
        <is>
          <t>Pasir pasang</t>
        </is>
      </c>
      <c r="D97" s="348" t="n">
        <v>0.52</v>
      </c>
      <c r="E97" s="73" t="inlineStr">
        <is>
          <t>m3</t>
        </is>
      </c>
      <c r="F97" s="22" t="n"/>
      <c r="H97" s="349">
        <f>IFERROR((I10*D97)*L22,0)</f>
        <v/>
      </c>
    </row>
    <row r="98" ht="14.25" customHeight="1" s="324">
      <c r="C98" s="22" t="n"/>
      <c r="D98" s="354" t="n"/>
      <c r="E98" s="38" t="n"/>
      <c r="F98" s="22" t="n"/>
    </row>
    <row r="99" ht="14.25" customHeight="1" s="324">
      <c r="C99" s="19" t="inlineStr">
        <is>
          <t>1 m3 urukan kembali galian tanah ( &gt;0 s.d 200 m3) tanpa pemadatan secara manual</t>
        </is>
      </c>
      <c r="D99" s="354" t="n"/>
      <c r="E99" s="38" t="n"/>
      <c r="F99" s="22" t="n"/>
    </row>
    <row r="100" ht="14.25" customHeight="1" s="324">
      <c r="C100" s="72" t="inlineStr">
        <is>
          <t>TENAGA KERJA</t>
        </is>
      </c>
      <c r="D100" s="343" t="n"/>
      <c r="E100" s="344" t="n"/>
      <c r="F100" s="22" t="n"/>
    </row>
    <row r="101" ht="14.25" customHeight="1" s="324">
      <c r="C101" s="72" t="inlineStr">
        <is>
          <t>Pekerja</t>
        </is>
      </c>
      <c r="D101" s="348" t="n">
        <v>0.5</v>
      </c>
      <c r="E101" s="73" t="inlineStr">
        <is>
          <t>OH</t>
        </is>
      </c>
      <c r="F101" s="22" t="n"/>
      <c r="H101" s="351">
        <f>IFERROR(I17*D101,0)</f>
        <v/>
      </c>
    </row>
    <row r="102" ht="14.25" customHeight="1" s="324">
      <c r="C102" s="72" t="inlineStr">
        <is>
          <t>Mandor</t>
        </is>
      </c>
      <c r="D102" s="348" t="n">
        <v>0.025</v>
      </c>
      <c r="E102" s="73" t="inlineStr">
        <is>
          <t>OH</t>
        </is>
      </c>
      <c r="F102" s="22" t="n"/>
      <c r="H102" s="351">
        <f>IFERROR(I17*D102,0)</f>
        <v/>
      </c>
    </row>
    <row r="103" ht="14.25" customHeight="1" s="324">
      <c r="C103" s="22" t="n"/>
      <c r="D103" s="354" t="n"/>
      <c r="E103" s="38" t="n"/>
      <c r="F103" s="22" t="n"/>
    </row>
    <row r="104" ht="14.25" customHeight="1" s="324">
      <c r="C104" s="19" t="inlineStr">
        <is>
          <t>1 m3 urukan pasir uruk untuk volume s.d 200 m3 tanpa pemadatan secara manual</t>
        </is>
      </c>
      <c r="D104" s="355" t="n"/>
      <c r="E104" s="38" t="n"/>
      <c r="F104" s="22" t="n"/>
    </row>
    <row r="105" ht="14.25" customHeight="1" s="324">
      <c r="C105" s="72" t="inlineStr">
        <is>
          <t>TENAGA KERJA</t>
        </is>
      </c>
      <c r="D105" s="343" t="n"/>
      <c r="E105" s="344" t="n"/>
      <c r="F105" s="22" t="n"/>
    </row>
    <row r="106" ht="14.25" customHeight="1" s="324">
      <c r="C106" s="72" t="inlineStr">
        <is>
          <t>Pekerja</t>
        </is>
      </c>
      <c r="D106" s="348" t="n">
        <v>0.3</v>
      </c>
      <c r="E106" s="73" t="inlineStr">
        <is>
          <t>OH</t>
        </is>
      </c>
      <c r="F106" s="22" t="n"/>
      <c r="H106" s="351">
        <f>IFERROR(I12*D106,0)</f>
        <v/>
      </c>
    </row>
    <row r="107" ht="14.25" customHeight="1" s="324">
      <c r="C107" s="72" t="inlineStr">
        <is>
          <t>Mandor</t>
        </is>
      </c>
      <c r="D107" s="348" t="n">
        <v>0.015</v>
      </c>
      <c r="E107" s="73" t="inlineStr">
        <is>
          <t>OH</t>
        </is>
      </c>
      <c r="F107" s="22" t="n"/>
      <c r="H107" s="351">
        <f>IFERROR(I12*D107,0)</f>
        <v/>
      </c>
    </row>
    <row r="108" ht="14.25" customHeight="1" s="324">
      <c r="C108" s="72" t="inlineStr">
        <is>
          <t>BAHAN</t>
        </is>
      </c>
      <c r="D108" s="343" t="n"/>
      <c r="E108" s="344" t="n"/>
      <c r="F108" s="22" t="n"/>
      <c r="H108" s="69" t="n"/>
    </row>
    <row r="109" ht="14.25" customHeight="1" s="324">
      <c r="C109" s="72" t="inlineStr">
        <is>
          <t>Pasir uruk</t>
        </is>
      </c>
      <c r="D109" s="348" t="n">
        <v>1.2</v>
      </c>
      <c r="E109" s="73" t="inlineStr">
        <is>
          <t>m3</t>
        </is>
      </c>
      <c r="F109" s="22" t="n"/>
      <c r="H109" s="349">
        <f>IFERROR(I12*D109,0)</f>
        <v/>
      </c>
    </row>
    <row r="110" ht="14.25" customHeight="1" s="324">
      <c r="C110" s="22" t="n"/>
      <c r="D110" s="355" t="n"/>
      <c r="E110" s="22" t="n"/>
      <c r="F110" s="22" t="n"/>
    </row>
    <row r="111" ht="14.25" customHeight="1" s="324">
      <c r="C111" s="19" t="inlineStr">
        <is>
          <t>1 m3 urukan tanah biasa atau tanah liat berpasir tanpa pemadatan secara manual</t>
        </is>
      </c>
      <c r="D111" s="22" t="n"/>
      <c r="E111" s="22" t="n"/>
      <c r="F111" s="22" t="n"/>
    </row>
    <row r="112" ht="14.25" customHeight="1" s="324">
      <c r="C112" s="72" t="inlineStr">
        <is>
          <t>TENAGA KERJA</t>
        </is>
      </c>
      <c r="D112" s="343" t="n"/>
      <c r="E112" s="344" t="n"/>
      <c r="F112" s="22" t="n"/>
    </row>
    <row r="113" ht="14.25" customHeight="1" s="324">
      <c r="C113" s="72" t="inlineStr">
        <is>
          <t>Pekerja</t>
        </is>
      </c>
      <c r="D113" s="348" t="n">
        <v>0.1</v>
      </c>
      <c r="E113" s="73" t="inlineStr">
        <is>
          <t>OH</t>
        </is>
      </c>
      <c r="F113" s="22" t="n"/>
      <c r="H113" s="351">
        <f>IFERROR((I15+I16)*D113,0)</f>
        <v/>
      </c>
    </row>
    <row r="114" ht="14.25" customHeight="1" s="324">
      <c r="C114" s="72" t="inlineStr">
        <is>
          <t>Mandor</t>
        </is>
      </c>
      <c r="D114" s="348" t="n">
        <v>0.01</v>
      </c>
      <c r="E114" s="73" t="inlineStr">
        <is>
          <t>OH</t>
        </is>
      </c>
      <c r="F114" s="22" t="n"/>
      <c r="H114" s="351">
        <f>IFERROR((I15+I16)*D114,0)</f>
        <v/>
      </c>
    </row>
    <row r="115" ht="14.25" customHeight="1" s="324">
      <c r="C115" s="72" t="inlineStr">
        <is>
          <t>BAHAN</t>
        </is>
      </c>
      <c r="D115" s="343" t="n"/>
      <c r="E115" s="344" t="n"/>
      <c r="F115" s="22" t="n"/>
      <c r="H115" s="69" t="n"/>
    </row>
    <row r="116" ht="14.25" customHeight="1" s="324">
      <c r="C116" s="72" t="inlineStr">
        <is>
          <t>Tanah biasa</t>
        </is>
      </c>
      <c r="D116" s="348" t="n">
        <v>1.4</v>
      </c>
      <c r="E116" s="73" t="inlineStr">
        <is>
          <t>m3</t>
        </is>
      </c>
      <c r="F116" s="22" t="n"/>
      <c r="H116" s="349">
        <f>IFERROR((I15+I16)*D116,0)</f>
        <v/>
      </c>
    </row>
    <row r="117" ht="14.25" customHeight="1" s="324">
      <c r="C117" s="22" t="n"/>
      <c r="D117" s="354" t="n"/>
      <c r="E117" s="38" t="n"/>
      <c r="F117" s="22" t="n"/>
    </row>
    <row r="118" ht="14.25" customHeight="1" s="324">
      <c r="C118" s="22" t="n"/>
      <c r="D118" s="354" t="n"/>
      <c r="E118" s="38" t="n"/>
      <c r="F118" s="22" t="n"/>
    </row>
    <row r="119" ht="14.25" customHeight="1" s="324">
      <c r="C119" s="22" t="n"/>
      <c r="D119" s="354" t="n"/>
      <c r="E119" s="38" t="n"/>
      <c r="F119" s="22" t="n"/>
    </row>
    <row r="120" ht="14.25" customHeight="1" s="324">
      <c r="C120" s="22" t="n"/>
      <c r="D120" s="354" t="n"/>
      <c r="E120" s="38" t="n"/>
      <c r="F120" s="22" t="n"/>
    </row>
    <row r="121" ht="14.25" customHeight="1" s="324">
      <c r="C121" s="22" t="n"/>
      <c r="D121" s="354" t="n"/>
      <c r="E121" s="38" t="n"/>
      <c r="F121" s="22" t="n"/>
    </row>
    <row r="122" ht="14.25" customHeight="1" s="324">
      <c r="C122" s="22" t="n"/>
      <c r="D122" s="354" t="n"/>
      <c r="E122" s="38" t="n"/>
      <c r="F122" s="22" t="n"/>
    </row>
    <row r="123" ht="14.25" customHeight="1" s="324">
      <c r="C123" s="22" t="n"/>
      <c r="D123" s="354" t="n"/>
      <c r="E123" s="38" t="n"/>
      <c r="F123" s="22" t="n"/>
    </row>
    <row r="124" ht="14.25" customHeight="1" s="324">
      <c r="C124" s="22" t="n"/>
      <c r="D124" s="22" t="n"/>
      <c r="E124" s="38" t="n"/>
      <c r="F124" s="22" t="n"/>
    </row>
    <row r="125" ht="14.25" customHeight="1" s="324">
      <c r="C125" s="22" t="n"/>
      <c r="D125" s="22" t="n"/>
      <c r="E125" s="22" t="n"/>
      <c r="F125" s="22" t="n"/>
    </row>
    <row r="126" ht="14.25" customHeight="1" s="324">
      <c r="C126" s="22" t="n"/>
      <c r="D126" s="22" t="n"/>
      <c r="E126" s="22" t="n"/>
      <c r="F126" s="22" t="n"/>
    </row>
    <row r="127" ht="14.25" customHeight="1" s="324">
      <c r="C127" s="22" t="n"/>
      <c r="D127" s="22" t="n"/>
      <c r="E127" s="22" t="n"/>
      <c r="F127" s="22" t="n"/>
    </row>
    <row r="128" ht="14.25" customHeight="1" s="324">
      <c r="C128" s="22" t="n"/>
      <c r="D128" s="22" t="n"/>
      <c r="E128" s="22" t="n"/>
      <c r="F128" s="22" t="n"/>
    </row>
    <row r="129" ht="14.25" customHeight="1" s="324">
      <c r="C129" s="22" t="n"/>
      <c r="D129" s="22" t="n"/>
      <c r="E129" s="22" t="n"/>
      <c r="F129" s="22" t="n"/>
    </row>
    <row r="130" ht="14.25" customHeight="1" s="324">
      <c r="C130" s="22" t="n"/>
      <c r="D130" s="22" t="n"/>
      <c r="E130" s="22" t="n"/>
      <c r="F130" s="22" t="n"/>
    </row>
    <row r="131" ht="14.25" customHeight="1" s="324">
      <c r="C131" s="22" t="n"/>
      <c r="D131" s="22" t="n"/>
      <c r="E131" s="22" t="n"/>
      <c r="F131" s="22" t="n"/>
    </row>
    <row r="132" ht="14.25" customHeight="1" s="324">
      <c r="C132" s="22" t="n"/>
      <c r="D132" s="22" t="n"/>
      <c r="E132" s="22" t="n"/>
      <c r="F132" s="22" t="n"/>
    </row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9">
    <mergeCell ref="C112:E112"/>
    <mergeCell ref="C94:E94"/>
    <mergeCell ref="C80:E80"/>
    <mergeCell ref="C75:E75"/>
    <mergeCell ref="C84:E84"/>
    <mergeCell ref="O26:Q26"/>
    <mergeCell ref="F17:H17"/>
    <mergeCell ref="C90:E90"/>
    <mergeCell ref="C105:E105"/>
    <mergeCell ref="C115:E115"/>
    <mergeCell ref="C70:E70"/>
    <mergeCell ref="D3:I3"/>
    <mergeCell ref="Q27:Q28"/>
    <mergeCell ref="O13:Q13"/>
    <mergeCell ref="C108:E108"/>
    <mergeCell ref="F16:H16"/>
    <mergeCell ref="C64:E64"/>
    <mergeCell ref="C100:E100"/>
    <mergeCell ref="F15:H15"/>
  </mergeCells>
  <dataValidations count="1">
    <dataValidation sqref="L9:L12 L18 L22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/>
    <outlinePr summaryBelow="1" summaryRight="1"/>
    <pageSetUpPr/>
  </sheetPr>
  <dimension ref="A1:S11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7.29" customWidth="1" style="324" min="2" max="2"/>
    <col width="21.57" customWidth="1" style="324" min="3" max="3"/>
    <col width="11.71" customWidth="1" style="324" min="4" max="4"/>
    <col width="5.86" customWidth="1" style="324" min="5" max="5"/>
    <col width="7.29" customWidth="1" style="324" min="6" max="6"/>
    <col width="8.710000000000001" customWidth="1" style="324" min="7" max="7"/>
    <col width="11.14" customWidth="1" style="324" min="8" max="8"/>
    <col width="11.71" customWidth="1" style="324" min="9" max="9"/>
    <col width="4.71" customWidth="1" style="324" min="10" max="10"/>
    <col width="3.71" customWidth="1" style="324" min="11" max="11"/>
    <col width="5.29" customWidth="1" style="324" min="12" max="12"/>
    <col width="11.57" customWidth="1" style="324" min="13" max="13"/>
    <col width="11.71" customWidth="1" style="324" min="14" max="15"/>
    <col width="10.71" customWidth="1" style="324" min="16" max="16"/>
    <col width="16.71" customWidth="1" style="324" min="17" max="17"/>
    <col width="19.71" customWidth="1" style="324" min="18" max="18"/>
    <col width="3.86" customWidth="1" style="324" min="19" max="19"/>
    <col width="8.710000000000001" customWidth="1" style="324" min="20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9" t="n"/>
    </row>
    <row r="4" ht="14.25" customHeight="1" s="324">
      <c r="J4" s="10" t="n"/>
    </row>
    <row r="5" ht="14.25" customHeight="1" s="324">
      <c r="B5" s="11" t="inlineStr">
        <is>
          <t>3.</t>
        </is>
      </c>
      <c r="C5" s="12" t="inlineStr">
        <is>
          <t>PEKERJAAN PONDASI TAPAK BETON/FOOT PLATE</t>
        </is>
      </c>
      <c r="D5" s="13" t="n"/>
      <c r="E5" s="13" t="n"/>
      <c r="F5" s="13" t="n"/>
      <c r="L5" s="19" t="n"/>
      <c r="M5" s="19" t="n"/>
      <c r="N5" s="19" t="n"/>
    </row>
    <row r="6" ht="14.25" customHeight="1" s="324">
      <c r="B6" s="10" t="n"/>
      <c r="C6" s="10" t="n"/>
      <c r="D6" s="10" t="n"/>
      <c r="E6" s="14" t="n"/>
      <c r="F6" s="15" t="n"/>
      <c r="G6" s="10" t="n"/>
      <c r="H6" s="10" t="n"/>
      <c r="I6" s="10" t="n"/>
      <c r="J6" s="14" t="n"/>
      <c r="L6" s="16" t="n"/>
      <c r="M6" s="16" t="n"/>
      <c r="N6" s="16" t="n"/>
      <c r="O6" s="10" t="n"/>
      <c r="P6" s="10" t="n"/>
      <c r="Q6" s="10" t="n"/>
      <c r="R6" s="10" t="n"/>
      <c r="S6" s="14" t="n"/>
    </row>
    <row r="7" ht="14.25" customHeight="1" s="324">
      <c r="B7" s="17" t="inlineStr">
        <is>
          <t>3.1</t>
        </is>
      </c>
      <c r="C7" s="17" t="inlineStr">
        <is>
          <t>Dimensi Utama</t>
        </is>
      </c>
      <c r="D7" s="18" t="n"/>
      <c r="E7" s="20" t="n"/>
      <c r="F7" s="17" t="inlineStr">
        <is>
          <t>3.2</t>
        </is>
      </c>
      <c r="G7" s="17" t="inlineStr">
        <is>
          <t>Volume</t>
        </is>
      </c>
      <c r="H7" s="18" t="n"/>
      <c r="I7" s="18" t="n"/>
      <c r="J7" s="20" t="n"/>
      <c r="L7" s="17" t="inlineStr">
        <is>
          <t>3.3</t>
        </is>
      </c>
      <c r="M7" s="17" t="inlineStr">
        <is>
          <t>Result</t>
        </is>
      </c>
      <c r="N7" s="17" t="n"/>
      <c r="O7" s="18" t="n"/>
      <c r="P7" s="18" t="n"/>
      <c r="Q7" s="18" t="n"/>
      <c r="R7" s="18" t="n"/>
      <c r="S7" s="20" t="n"/>
    </row>
    <row r="8" ht="14.25" customHeight="1" s="324">
      <c r="B8" s="26" t="inlineStr">
        <is>
          <t>a1</t>
        </is>
      </c>
      <c r="C8" s="22" t="inlineStr">
        <is>
          <t>Lebar Kolom 1</t>
        </is>
      </c>
      <c r="D8" s="29" t="n">
        <v>0.25</v>
      </c>
      <c r="E8" s="20" t="inlineStr">
        <is>
          <t>m</t>
        </is>
      </c>
      <c r="F8" s="41" t="inlineStr">
        <is>
          <t>d1</t>
        </is>
      </c>
      <c r="G8" s="22" t="inlineStr">
        <is>
          <t>Jumlah Besi D1</t>
        </is>
      </c>
      <c r="I8" s="334">
        <f>IFERROR((D12+D14+D15+D8+10*D20/1000)*D25,0)</f>
        <v/>
      </c>
      <c r="J8" s="20" t="inlineStr">
        <is>
          <t>m</t>
        </is>
      </c>
      <c r="L8" s="25" t="n"/>
      <c r="M8" s="25" t="inlineStr">
        <is>
          <t>Uraian</t>
        </is>
      </c>
      <c r="N8" s="25" t="n"/>
      <c r="O8" s="25" t="inlineStr">
        <is>
          <t>Volume</t>
        </is>
      </c>
      <c r="P8" s="25" t="inlineStr">
        <is>
          <t>Satuan</t>
        </is>
      </c>
      <c r="Q8" s="25" t="inlineStr">
        <is>
          <t>Harga Satuan (Rp)</t>
        </is>
      </c>
      <c r="R8" s="25" t="inlineStr">
        <is>
          <t>Jumlah Harga (Rp)</t>
        </is>
      </c>
      <c r="S8" s="20" t="n"/>
    </row>
    <row r="9" ht="14.25" customHeight="1" s="324">
      <c r="B9" s="26" t="inlineStr">
        <is>
          <t>a2</t>
        </is>
      </c>
      <c r="C9" s="22" t="inlineStr">
        <is>
          <t>Lebar Kolom 2</t>
        </is>
      </c>
      <c r="D9" s="29" t="n">
        <v>0.25</v>
      </c>
      <c r="E9" s="20" t="inlineStr">
        <is>
          <t>m</t>
        </is>
      </c>
      <c r="F9" s="41" t="inlineStr">
        <is>
          <t>d2</t>
        </is>
      </c>
      <c r="G9" s="22" t="inlineStr">
        <is>
          <t>Jumlah Besi D2</t>
        </is>
      </c>
      <c r="I9" s="334">
        <f>IFERROR((D12+D14+D15+D8+10*D21/1000)*D26,0)</f>
        <v/>
      </c>
      <c r="J9" s="20" t="inlineStr">
        <is>
          <t>m</t>
        </is>
      </c>
      <c r="L9" s="33" t="n">
        <v>1</v>
      </c>
      <c r="M9" s="36" t="inlineStr">
        <is>
          <t>Pekerja</t>
        </is>
      </c>
      <c r="O9" s="335">
        <f>I58</f>
        <v/>
      </c>
      <c r="P9" s="38" t="inlineStr">
        <is>
          <t>OH</t>
        </is>
      </c>
      <c r="Q9" s="336" t="n">
        <v>100000</v>
      </c>
      <c r="R9" s="337">
        <f>IFERROR((Q9*O9)*L9,0)</f>
        <v/>
      </c>
      <c r="S9" s="20" t="n"/>
    </row>
    <row r="10" ht="14.25" customHeight="1" s="324">
      <c r="B10" s="26" t="inlineStr">
        <is>
          <t>b1</t>
        </is>
      </c>
      <c r="C10" s="22" t="inlineStr">
        <is>
          <t>Lebar Tapak 1</t>
        </is>
      </c>
      <c r="D10" s="29" t="n">
        <v>0.7</v>
      </c>
      <c r="E10" s="20" t="inlineStr">
        <is>
          <t>m</t>
        </is>
      </c>
      <c r="F10" s="41" t="inlineStr">
        <is>
          <t>d3</t>
        </is>
      </c>
      <c r="G10" s="22" t="inlineStr">
        <is>
          <t>Jumlah Besi D3</t>
        </is>
      </c>
      <c r="I10" s="334">
        <f>IFERROR(((D12+D14+D15)/D27+1)*(D8+D9+10*D22/1000-2*D34)*2,0)</f>
        <v/>
      </c>
      <c r="J10" s="20" t="inlineStr">
        <is>
          <t>m</t>
        </is>
      </c>
      <c r="L10" s="33" t="n">
        <v>1</v>
      </c>
      <c r="M10" s="36" t="inlineStr">
        <is>
          <t>Tukang</t>
        </is>
      </c>
      <c r="O10" s="335">
        <f>I59</f>
        <v/>
      </c>
      <c r="P10" s="38" t="inlineStr">
        <is>
          <t>OH</t>
        </is>
      </c>
      <c r="Q10" s="336" t="n">
        <v>145000</v>
      </c>
      <c r="R10" s="337">
        <f>IFERROR((Q10*O10)*L10,0)</f>
        <v/>
      </c>
      <c r="S10" s="20" t="n"/>
    </row>
    <row r="11" ht="14.25" customHeight="1" s="324">
      <c r="B11" s="26" t="inlineStr">
        <is>
          <t>b2</t>
        </is>
      </c>
      <c r="C11" s="22" t="inlineStr">
        <is>
          <t>Lebar Tapak 2</t>
        </is>
      </c>
      <c r="D11" s="29" t="n">
        <v>0.7</v>
      </c>
      <c r="E11" s="20" t="inlineStr">
        <is>
          <t>m</t>
        </is>
      </c>
      <c r="F11" s="41" t="inlineStr">
        <is>
          <t>d4</t>
        </is>
      </c>
      <c r="G11" s="22" t="inlineStr">
        <is>
          <t>Jumlah Besi D4</t>
        </is>
      </c>
      <c r="I11" s="334">
        <f>IFERROR((D10/D27+1)*(D11+2*10*D30/1000)+(D11/D27+1)*(D10+2*10*D30/1000),0)</f>
        <v/>
      </c>
      <c r="J11" s="20" t="inlineStr">
        <is>
          <t>m</t>
        </is>
      </c>
      <c r="L11" s="33" t="n">
        <v>1</v>
      </c>
      <c r="M11" s="36" t="inlineStr">
        <is>
          <t>Kepala Tukang</t>
        </is>
      </c>
      <c r="O11" s="335">
        <f>I60</f>
        <v/>
      </c>
      <c r="P11" s="38" t="inlineStr">
        <is>
          <t>OH</t>
        </is>
      </c>
      <c r="Q11" s="336" t="n">
        <v>175000</v>
      </c>
      <c r="R11" s="337">
        <f>IFERROR((Q11*O11)*L11,0)</f>
        <v/>
      </c>
      <c r="S11" s="20" t="n"/>
    </row>
    <row r="12" ht="14.25" customHeight="1" s="324">
      <c r="B12" s="26" t="inlineStr">
        <is>
          <t>h1</t>
        </is>
      </c>
      <c r="C12" s="22" t="inlineStr">
        <is>
          <t>Tinggi Kolom</t>
        </is>
      </c>
      <c r="D12" s="29" t="n">
        <v>1.5</v>
      </c>
      <c r="E12" s="20" t="inlineStr">
        <is>
          <t>m</t>
        </is>
      </c>
      <c r="F12" s="41" t="inlineStr">
        <is>
          <t>d5</t>
        </is>
      </c>
      <c r="G12" s="22" t="inlineStr">
        <is>
          <t>Jumlah Besi D5</t>
        </is>
      </c>
      <c r="I12" s="334">
        <f>IFERROR((D10/D27+1)*(D11+2*D14+2*D15+2*10*D31/1000)+(D11/D27+1)*(D10+2*D14+2*D15+2*10*D31/1000),0)</f>
        <v/>
      </c>
      <c r="J12" s="20" t="inlineStr">
        <is>
          <t>m</t>
        </is>
      </c>
      <c r="L12" s="33" t="n">
        <v>1</v>
      </c>
      <c r="M12" s="36" t="inlineStr">
        <is>
          <t>Mandor</t>
        </is>
      </c>
      <c r="O12" s="335">
        <f>I61</f>
        <v/>
      </c>
      <c r="P12" s="38" t="inlineStr">
        <is>
          <t>OH</t>
        </is>
      </c>
      <c r="Q12" s="336" t="n">
        <v>200000</v>
      </c>
      <c r="R12" s="337">
        <f>IFERROR((Q12*O12)*L12,0)</f>
        <v/>
      </c>
      <c r="S12" s="20" t="n"/>
    </row>
    <row r="13" ht="14.25" customHeight="1" s="324">
      <c r="D13" s="22" t="n"/>
      <c r="E13" s="20" t="n"/>
      <c r="F13" s="41" t="inlineStr">
        <is>
          <t>d6</t>
        </is>
      </c>
      <c r="G13" s="22" t="inlineStr">
        <is>
          <t>Jumlah Besi D6</t>
        </is>
      </c>
      <c r="I13" s="334">
        <f>IFERROR((D8+1.25*2*(D14+D15)+2*10*D32/1000)*4,0)</f>
        <v/>
      </c>
      <c r="J13" s="20" t="inlineStr">
        <is>
          <t>m</t>
        </is>
      </c>
      <c r="O13" s="44" t="inlineStr">
        <is>
          <t>Jumlah Harga Tenaga Kerja =</t>
        </is>
      </c>
      <c r="R13" s="338">
        <f>SUM(R9:R12)</f>
        <v/>
      </c>
      <c r="S13" s="20" t="n"/>
    </row>
    <row r="14" ht="14.25" customHeight="1" s="324">
      <c r="B14" s="26" t="inlineStr">
        <is>
          <t>h2</t>
        </is>
      </c>
      <c r="C14" s="22" t="inlineStr">
        <is>
          <t>Kemiringan Tapak</t>
        </is>
      </c>
      <c r="D14" s="29" t="n">
        <v>0.1</v>
      </c>
      <c r="E14" s="20" t="inlineStr">
        <is>
          <t>m</t>
        </is>
      </c>
      <c r="G14" s="22" t="inlineStr">
        <is>
          <t>Jumlah Kawat Beton</t>
        </is>
      </c>
      <c r="I14" s="334">
        <f>IFERROR(((D12/D27+1)*(D25+D26)+(D10/D27+1)*(D11/D27+1))*(D28),0)</f>
        <v/>
      </c>
      <c r="J14" s="20" t="inlineStr">
        <is>
          <t>m</t>
        </is>
      </c>
      <c r="L14" s="19" t="n"/>
      <c r="M14" s="36" t="inlineStr">
        <is>
          <t>BAHAN</t>
        </is>
      </c>
      <c r="R14" s="22" t="n"/>
      <c r="S14" s="20" t="n"/>
    </row>
    <row r="15" ht="14.25" customHeight="1" s="324">
      <c r="B15" s="26" t="inlineStr">
        <is>
          <t>h3</t>
        </is>
      </c>
      <c r="C15" s="22" t="inlineStr">
        <is>
          <t>Tinggi Tapak</t>
        </is>
      </c>
      <c r="D15" s="29" t="n">
        <v>0.3</v>
      </c>
      <c r="E15" s="20" t="inlineStr">
        <is>
          <t>m</t>
        </is>
      </c>
      <c r="I15" s="22" t="n"/>
      <c r="J15" s="20" t="n"/>
      <c r="L15" s="38" t="n"/>
      <c r="M15" s="22">
        <f>"Besi utama, dia: "&amp;D20&amp;" mm"</f>
        <v/>
      </c>
      <c r="N15" s="22" t="n"/>
      <c r="O15" s="335">
        <f>IFERROR(I24/12,0)</f>
        <v/>
      </c>
      <c r="P15" s="38" t="inlineStr">
        <is>
          <t>batang</t>
        </is>
      </c>
      <c r="Q15" s="336" t="n">
        <v>196700</v>
      </c>
      <c r="R15" s="337">
        <f>IFERROR(Q15*O15,0)</f>
        <v/>
      </c>
      <c r="S15" s="20" t="n"/>
    </row>
    <row r="16" ht="14.25" customHeight="1" s="324">
      <c r="B16" s="26" t="inlineStr">
        <is>
          <t>h4</t>
        </is>
      </c>
      <c r="C16" s="22" t="inlineStr">
        <is>
          <t>Tinggi Lantai Kerja</t>
        </is>
      </c>
      <c r="D16" s="29" t="n">
        <v>0.05</v>
      </c>
      <c r="E16" s="20" t="inlineStr">
        <is>
          <t>m</t>
        </is>
      </c>
      <c r="G16" s="22" t="inlineStr">
        <is>
          <t>Galian Pondasi</t>
        </is>
      </c>
      <c r="I16" s="334">
        <f>IFERROR(D10*D11*(D12+D14+D15+D16+D17)*D18*1,0)</f>
        <v/>
      </c>
      <c r="J16" s="20" t="inlineStr">
        <is>
          <t>m³</t>
        </is>
      </c>
      <c r="L16" s="38" t="n"/>
      <c r="M16" s="22">
        <f>"Besi support, dia: "&amp;D21&amp;" mm"</f>
        <v/>
      </c>
      <c r="N16" s="22" t="n"/>
      <c r="O16" s="335">
        <f>IFERROR(I25/12,0)</f>
        <v/>
      </c>
      <c r="P16" s="38" t="inlineStr">
        <is>
          <t>batang</t>
        </is>
      </c>
      <c r="Q16" s="336" t="n">
        <v>196700</v>
      </c>
      <c r="R16" s="337">
        <f>IFERROR(Q16*O16,0)</f>
        <v/>
      </c>
      <c r="S16" s="20" t="n"/>
    </row>
    <row r="17" ht="14.25" customHeight="1" s="324">
      <c r="B17" s="26" t="inlineStr">
        <is>
          <t>h5</t>
        </is>
      </c>
      <c r="C17" s="22" t="inlineStr">
        <is>
          <t>Tinggi Urugan Pasir</t>
        </is>
      </c>
      <c r="D17" s="29" t="n">
        <v>0.1</v>
      </c>
      <c r="E17" s="20" t="inlineStr">
        <is>
          <t>m</t>
        </is>
      </c>
      <c r="G17" s="22" t="inlineStr">
        <is>
          <t>Urugan Pasir Pondasi</t>
        </is>
      </c>
      <c r="I17" s="334">
        <f>IFERROR(D10*D11*D17*D18*1,0)</f>
        <v/>
      </c>
      <c r="J17" s="20" t="inlineStr">
        <is>
          <t>m³</t>
        </is>
      </c>
      <c r="L17" s="38" t="n"/>
      <c r="M17" s="22">
        <f>"Besi sengkang, dia: "&amp;D22&amp;" mm"</f>
        <v/>
      </c>
      <c r="N17" s="22" t="n"/>
      <c r="O17" s="335">
        <f>IFERROR(I26/12,0)</f>
        <v/>
      </c>
      <c r="P17" s="38" t="inlineStr">
        <is>
          <t>batang</t>
        </is>
      </c>
      <c r="Q17" s="336" t="n">
        <v>67800</v>
      </c>
      <c r="R17" s="337">
        <f>IFERROR(Q17*O17,0)</f>
        <v/>
      </c>
      <c r="S17" s="20" t="n"/>
    </row>
    <row r="18" ht="14.25" customHeight="1" s="324">
      <c r="B18" s="26" t="n"/>
      <c r="C18" s="22" t="inlineStr">
        <is>
          <t>Jumlah Pondasi Tapak</t>
        </is>
      </c>
      <c r="D18" s="43" t="n">
        <v>5</v>
      </c>
      <c r="E18" s="20" t="inlineStr">
        <is>
          <t>unit</t>
        </is>
      </c>
      <c r="G18" s="22" t="inlineStr">
        <is>
          <t>Pekerjaan Pembesian</t>
        </is>
      </c>
      <c r="I18" s="334">
        <f>IFERROR(0.785*D35/(10^6)*(I8*D20^2+I9*D21^2+I10*D22^2+I11*D30^2+I12*D31^2+I13*D32^2+I14*D23^2)*D18*1,0)</f>
        <v/>
      </c>
      <c r="J18" s="20" t="inlineStr">
        <is>
          <t>kg</t>
        </is>
      </c>
      <c r="L18" s="38" t="n"/>
      <c r="M18" s="22">
        <f>"Besi alas, dia: "&amp;D30&amp;" mm"</f>
        <v/>
      </c>
      <c r="N18" s="22" t="n"/>
      <c r="O18" s="335">
        <f>IFERROR(I27/12,0)</f>
        <v/>
      </c>
      <c r="P18" s="38" t="inlineStr">
        <is>
          <t>batang</t>
        </is>
      </c>
      <c r="Q18" s="336" t="n">
        <v>117200</v>
      </c>
      <c r="R18" s="337">
        <f>IFERROR(Q18*O18,0)</f>
        <v/>
      </c>
      <c r="S18" s="20" t="n"/>
    </row>
    <row r="19" ht="14.25" customHeight="1" s="324">
      <c r="C19" s="19" t="inlineStr">
        <is>
          <t>Besi Kaki Kolom</t>
        </is>
      </c>
      <c r="D19" s="22" t="n"/>
      <c r="E19" s="20" t="n"/>
      <c r="G19" s="22" t="inlineStr">
        <is>
          <t>Pekerjaan Bekisting</t>
        </is>
      </c>
      <c r="I19" s="334">
        <f>IFERROR(((D10+D11)*2*D15*D18+(D8+D9)*2*D12*D18)*1,0)</f>
        <v/>
      </c>
      <c r="J19" s="20" t="inlineStr">
        <is>
          <t>m²</t>
        </is>
      </c>
      <c r="L19" s="38" t="n"/>
      <c r="M19" s="22">
        <f>"Besi pembentuk, dia: "&amp;D31&amp;" mm"</f>
        <v/>
      </c>
      <c r="N19" s="22" t="n"/>
      <c r="O19" s="335">
        <f>IFERROR(I28/12,0)</f>
        <v/>
      </c>
      <c r="P19" s="38" t="inlineStr">
        <is>
          <t>batang</t>
        </is>
      </c>
      <c r="Q19" s="336" t="n">
        <v>117200</v>
      </c>
      <c r="R19" s="337">
        <f>IFERROR(Q19*O19,0)</f>
        <v/>
      </c>
      <c r="S19" s="20" t="n"/>
    </row>
    <row r="20" ht="14.25" customHeight="1" s="324">
      <c r="B20" s="26" t="inlineStr">
        <is>
          <t>d1</t>
        </is>
      </c>
      <c r="C20" s="22" t="inlineStr">
        <is>
          <t>Besi Utama, Ø</t>
        </is>
      </c>
      <c r="D20" s="47" t="n">
        <v>16</v>
      </c>
      <c r="E20" s="20" t="inlineStr">
        <is>
          <t>mm</t>
        </is>
      </c>
      <c r="G20" s="22" t="inlineStr">
        <is>
          <t>Pekerjaan Cor</t>
        </is>
      </c>
      <c r="I20" s="334">
        <f>IFERROR((D8*D9*D12+D10*D11*D15+D10*D11*D14*0.5)*D18*1,0)</f>
        <v/>
      </c>
      <c r="J20" s="20" t="inlineStr">
        <is>
          <t>m³</t>
        </is>
      </c>
      <c r="L20" s="38" t="n"/>
      <c r="M20" s="22">
        <f>"Besi Kait, dia: "&amp;D32&amp;" mm"</f>
        <v/>
      </c>
      <c r="N20" s="22" t="n"/>
      <c r="O20" s="335">
        <f>IFERROR(I29/12,0)</f>
        <v/>
      </c>
      <c r="P20" s="38" t="inlineStr">
        <is>
          <t>batang</t>
        </is>
      </c>
      <c r="Q20" s="336" t="n">
        <v>67800</v>
      </c>
      <c r="R20" s="337">
        <f>IFERROR(Q20*O20,0)</f>
        <v/>
      </c>
      <c r="S20" s="20" t="n"/>
    </row>
    <row r="21" ht="14.25" customHeight="1" s="324">
      <c r="B21" s="26" t="inlineStr">
        <is>
          <t>d2</t>
        </is>
      </c>
      <c r="C21" s="22" t="inlineStr">
        <is>
          <t>Besi Support, Ø</t>
        </is>
      </c>
      <c r="D21" s="47" t="n">
        <v>16</v>
      </c>
      <c r="E21" s="20" t="inlineStr">
        <is>
          <t>mm</t>
        </is>
      </c>
      <c r="G21" s="22" t="inlineStr">
        <is>
          <t>Jumlah Kawat Beton</t>
        </is>
      </c>
      <c r="I21" s="334">
        <f>IFERROR(0.785*D35/(10^6)*(I14*D23^2)*D18*1,0)</f>
        <v/>
      </c>
      <c r="J21" s="20" t="inlineStr">
        <is>
          <t>kg</t>
        </is>
      </c>
      <c r="L21" s="38" t="n"/>
      <c r="M21" s="22">
        <f>"Kawat Beton, "&amp;D23&amp;" mm"</f>
        <v/>
      </c>
      <c r="N21" s="22" t="n"/>
      <c r="O21" s="335">
        <f>I21</f>
        <v/>
      </c>
      <c r="P21" s="38" t="inlineStr">
        <is>
          <t>kg</t>
        </is>
      </c>
      <c r="Q21" s="336" t="n">
        <v>18800</v>
      </c>
      <c r="R21" s="337">
        <f>IFERROR(Q21*O21,0)</f>
        <v/>
      </c>
      <c r="S21" s="20" t="n"/>
    </row>
    <row r="22" ht="14.25" customHeight="1" s="324">
      <c r="B22" s="26" t="inlineStr">
        <is>
          <t>d3</t>
        </is>
      </c>
      <c r="C22" s="22" t="inlineStr">
        <is>
          <t>Besi Sengkang, Ø</t>
        </is>
      </c>
      <c r="D22" s="47" t="n">
        <v>10</v>
      </c>
      <c r="E22" s="20" t="inlineStr">
        <is>
          <t>mm</t>
        </is>
      </c>
      <c r="G22" s="22" t="inlineStr">
        <is>
          <t>Volume Lantai Kerja</t>
        </is>
      </c>
      <c r="I22" s="334">
        <f>IFERROR(D10*D11*D16*D18*1,0)</f>
        <v/>
      </c>
      <c r="J22" s="20" t="inlineStr">
        <is>
          <t>m³</t>
        </is>
      </c>
      <c r="L22" s="38" t="n"/>
      <c r="M22" s="22" t="inlineStr">
        <is>
          <t>Kayu papan kelas III</t>
        </is>
      </c>
      <c r="N22" s="22" t="n"/>
      <c r="O22" s="335">
        <f>H84</f>
        <v/>
      </c>
      <c r="P22" s="38" t="inlineStr">
        <is>
          <t>m³</t>
        </is>
      </c>
      <c r="Q22" s="336" t="n">
        <v>8000000</v>
      </c>
      <c r="R22" s="337">
        <f>IFERROR(Q22*O22,0)</f>
        <v/>
      </c>
      <c r="S22" s="20" t="n"/>
    </row>
    <row r="23" ht="14.25" customHeight="1" s="324">
      <c r="B23" s="42" t="n"/>
      <c r="C23" s="22" t="inlineStr">
        <is>
          <t>Kawat Beton, Ø</t>
        </is>
      </c>
      <c r="D23" s="356" t="n">
        <v>1.2</v>
      </c>
      <c r="E23" s="20" t="inlineStr">
        <is>
          <t>mm</t>
        </is>
      </c>
      <c r="I23" s="22" t="n"/>
      <c r="J23" s="20" t="n"/>
      <c r="L23" s="38" t="n"/>
      <c r="M23" s="22" t="inlineStr">
        <is>
          <t>Kayu balok 6/12 kelas II</t>
        </is>
      </c>
      <c r="O23" s="335">
        <f>H89</f>
        <v/>
      </c>
      <c r="P23" s="38" t="inlineStr">
        <is>
          <t>m³</t>
        </is>
      </c>
      <c r="Q23" s="336" t="n">
        <v>11950000</v>
      </c>
      <c r="R23" s="337">
        <f>IFERROR(Q23*O23,0)</f>
        <v/>
      </c>
      <c r="S23" s="20" t="n"/>
    </row>
    <row r="24" ht="14.25" customHeight="1" s="324">
      <c r="D24" s="22" t="n"/>
      <c r="E24" s="20" t="n"/>
      <c r="G24" s="22" t="inlineStr">
        <is>
          <t>Jumlah Panjang Besi d1</t>
        </is>
      </c>
      <c r="I24" s="334">
        <f>IFERROR(I8*D18,0)</f>
        <v/>
      </c>
      <c r="J24" s="20" t="inlineStr">
        <is>
          <t>m¹</t>
        </is>
      </c>
      <c r="L24" s="38" t="n"/>
      <c r="M24" s="22" t="inlineStr">
        <is>
          <t>Plywood 12 mm</t>
        </is>
      </c>
      <c r="O24" s="335">
        <f>H90</f>
        <v/>
      </c>
      <c r="P24" s="38" t="inlineStr">
        <is>
          <t>lembar</t>
        </is>
      </c>
      <c r="Q24" s="336" t="n">
        <v>167300</v>
      </c>
      <c r="R24" s="337">
        <f>IFERROR(Q24*O24,0)</f>
        <v/>
      </c>
      <c r="S24" s="20" t="n"/>
    </row>
    <row r="25" ht="14.25" customHeight="1" s="324">
      <c r="B25" s="22" t="n"/>
      <c r="C25" s="22" t="inlineStr">
        <is>
          <t>Jumlah Besi Utama</t>
        </is>
      </c>
      <c r="D25" s="47" t="n">
        <v>3</v>
      </c>
      <c r="E25" s="20" t="inlineStr">
        <is>
          <t>bh</t>
        </is>
      </c>
      <c r="G25" s="22" t="inlineStr">
        <is>
          <t>Jumlah Panjang Besi d2</t>
        </is>
      </c>
      <c r="I25" s="334">
        <f>IFERROR(I9*D18,0)</f>
        <v/>
      </c>
      <c r="J25" s="20" t="inlineStr">
        <is>
          <t>m¹</t>
        </is>
      </c>
      <c r="L25" s="38" t="n"/>
      <c r="M25" s="22" t="inlineStr">
        <is>
          <t>Dolken kayu φ 8-10 (4m)</t>
        </is>
      </c>
      <c r="O25" s="335">
        <f>H91</f>
        <v/>
      </c>
      <c r="P25" s="38" t="inlineStr">
        <is>
          <t>batang</t>
        </is>
      </c>
      <c r="Q25" s="336" t="n">
        <v>35000</v>
      </c>
      <c r="R25" s="337">
        <f>IFERROR(Q25*O25,0)</f>
        <v/>
      </c>
      <c r="S25" s="20" t="n"/>
    </row>
    <row r="26" ht="14.25" customHeight="1" s="324">
      <c r="B26" s="22" t="n"/>
      <c r="C26" s="22" t="inlineStr">
        <is>
          <t>Jumlah Besi Support</t>
        </is>
      </c>
      <c r="D26" s="47" t="n">
        <v>3</v>
      </c>
      <c r="E26" s="20" t="inlineStr">
        <is>
          <t>bh</t>
        </is>
      </c>
      <c r="G26" s="22" t="inlineStr">
        <is>
          <t>Jumlah Panjang Besi d3</t>
        </is>
      </c>
      <c r="I26" s="334">
        <f>IFERROR(I10*D18,0)</f>
        <v/>
      </c>
      <c r="J26" s="20" t="inlineStr">
        <is>
          <t>m¹</t>
        </is>
      </c>
      <c r="L26" s="38" t="n"/>
      <c r="M26" s="22" t="inlineStr">
        <is>
          <t>Minyak Bekisting</t>
        </is>
      </c>
      <c r="O26" s="335">
        <f>H86+H93</f>
        <v/>
      </c>
      <c r="P26" s="38" t="inlineStr">
        <is>
          <t>liter</t>
        </is>
      </c>
      <c r="Q26" s="336" t="n">
        <v>9500</v>
      </c>
      <c r="R26" s="337">
        <f>IFERROR(Q26*O26,0)</f>
        <v/>
      </c>
      <c r="S26" s="20" t="n"/>
    </row>
    <row r="27" ht="14.25" customHeight="1" s="324">
      <c r="B27" s="26" t="inlineStr">
        <is>
          <t>r1</t>
        </is>
      </c>
      <c r="C27" s="22" t="inlineStr">
        <is>
          <t>Jarak Sengkang</t>
        </is>
      </c>
      <c r="D27" s="29" t="n">
        <v>0.15</v>
      </c>
      <c r="E27" s="20" t="inlineStr">
        <is>
          <t>m</t>
        </is>
      </c>
      <c r="G27" s="22" t="inlineStr">
        <is>
          <t>Jumlah Panjang Besi d4</t>
        </is>
      </c>
      <c r="I27" s="334">
        <f>IFERROR(I11*D18,0)</f>
        <v/>
      </c>
      <c r="J27" s="20" t="inlineStr">
        <is>
          <t>m¹</t>
        </is>
      </c>
      <c r="L27" s="38" t="n"/>
      <c r="M27" s="22" t="inlineStr">
        <is>
          <t>Paku 12 cm</t>
        </is>
      </c>
      <c r="O27" s="335">
        <f>H92</f>
        <v/>
      </c>
      <c r="P27" s="38" t="inlineStr">
        <is>
          <t>kg</t>
        </is>
      </c>
      <c r="Q27" s="336" t="n">
        <v>20500</v>
      </c>
      <c r="R27" s="337">
        <f>IFERROR(Q27*O27,0)</f>
        <v/>
      </c>
      <c r="S27" s="20" t="n"/>
    </row>
    <row r="28" ht="14.25" customHeight="1" s="324">
      <c r="B28" s="22" t="n"/>
      <c r="C28" s="22" t="inlineStr">
        <is>
          <t>Panjang Kawat Ikat</t>
        </is>
      </c>
      <c r="D28" s="29" t="n">
        <v>0.35</v>
      </c>
      <c r="E28" s="20" t="inlineStr">
        <is>
          <t>m</t>
        </is>
      </c>
      <c r="G28" s="22" t="inlineStr">
        <is>
          <t>Jumlah Panjang Besi d5</t>
        </is>
      </c>
      <c r="I28" s="334">
        <f>IFERROR(I12*D18,0)</f>
        <v/>
      </c>
      <c r="J28" s="20" t="inlineStr">
        <is>
          <t>m¹</t>
        </is>
      </c>
      <c r="L28" s="38" t="n"/>
      <c r="M28" s="22" t="inlineStr">
        <is>
          <t>Paku 4 inch</t>
        </is>
      </c>
      <c r="O28" s="335">
        <f>H85</f>
        <v/>
      </c>
      <c r="P28" s="38" t="inlineStr">
        <is>
          <t>kg</t>
        </is>
      </c>
      <c r="Q28" s="336" t="n">
        <v>19000</v>
      </c>
      <c r="R28" s="337">
        <f>IFERROR(Q28*O28,0)</f>
        <v/>
      </c>
      <c r="S28" s="20" t="n"/>
    </row>
    <row r="29" ht="14.25" customHeight="1" s="324">
      <c r="C29" s="19" t="inlineStr">
        <is>
          <t>Besi Tapak Pondasi</t>
        </is>
      </c>
      <c r="D29" s="22" t="n"/>
      <c r="E29" s="20" t="n"/>
      <c r="G29" s="22" t="inlineStr">
        <is>
          <t>Jumlah Panjang Besi d6</t>
        </is>
      </c>
      <c r="I29" s="334">
        <f>IFERROR(I13*D18,0)</f>
        <v/>
      </c>
      <c r="J29" s="20" t="inlineStr">
        <is>
          <t>m¹</t>
        </is>
      </c>
      <c r="L29" s="38" t="n"/>
      <c r="M29" s="22" t="inlineStr">
        <is>
          <t>Semen Portland (50kg)</t>
        </is>
      </c>
      <c r="O29" s="335">
        <f>H96</f>
        <v/>
      </c>
      <c r="P29" s="38" t="inlineStr">
        <is>
          <t>sak</t>
        </is>
      </c>
      <c r="Q29" s="336" t="n">
        <v>65000</v>
      </c>
      <c r="R29" s="337">
        <f>IFERROR(Q29*O29,0)</f>
        <v/>
      </c>
      <c r="S29" s="20" t="n"/>
    </row>
    <row r="30" ht="14.25" customHeight="1" s="324">
      <c r="B30" s="26" t="inlineStr">
        <is>
          <t>d4</t>
        </is>
      </c>
      <c r="C30" s="22" t="inlineStr">
        <is>
          <t>Besi Alas (merah), Ø</t>
        </is>
      </c>
      <c r="D30" s="47" t="n">
        <v>13</v>
      </c>
      <c r="E30" s="20" t="inlineStr">
        <is>
          <t>mm</t>
        </is>
      </c>
      <c r="G30" s="22" t="inlineStr">
        <is>
          <t>Panjang Kawat Beton</t>
        </is>
      </c>
      <c r="I30" s="334">
        <f>IFERROR(I14*D18,0)</f>
        <v/>
      </c>
      <c r="J30" s="20" t="inlineStr">
        <is>
          <t>m¹</t>
        </is>
      </c>
      <c r="L30" s="38" t="n"/>
      <c r="M30" s="22" t="inlineStr">
        <is>
          <t>Pasir beton</t>
        </is>
      </c>
      <c r="O30" s="335">
        <f>H97</f>
        <v/>
      </c>
      <c r="P30" s="38" t="inlineStr">
        <is>
          <t>m³</t>
        </is>
      </c>
      <c r="Q30" s="336" t="n">
        <v>420000</v>
      </c>
      <c r="R30" s="337">
        <f>IFERROR(Q30*O30,0)</f>
        <v/>
      </c>
      <c r="S30" s="20" t="n"/>
    </row>
    <row r="31" ht="14.25" customHeight="1" s="324">
      <c r="B31" s="26" t="inlineStr">
        <is>
          <t>d5</t>
        </is>
      </c>
      <c r="C31" s="22" t="inlineStr">
        <is>
          <t>Besi Pembentuk (hijau),Ø</t>
        </is>
      </c>
      <c r="D31" s="47" t="n">
        <v>13</v>
      </c>
      <c r="E31" s="20" t="inlineStr">
        <is>
          <t>mm</t>
        </is>
      </c>
      <c r="I31" s="48" t="n"/>
      <c r="J31" s="49" t="n"/>
      <c r="L31" s="38" t="n"/>
      <c r="M31" s="22" t="inlineStr">
        <is>
          <t>Batu split</t>
        </is>
      </c>
      <c r="O31" s="335">
        <f>H98</f>
        <v/>
      </c>
      <c r="P31" s="38" t="inlineStr">
        <is>
          <t>m³</t>
        </is>
      </c>
      <c r="Q31" s="336" t="n">
        <v>400000</v>
      </c>
      <c r="R31" s="337">
        <f>IFERROR(Q31*O31,0)</f>
        <v/>
      </c>
      <c r="S31" s="20" t="n"/>
    </row>
    <row r="32" ht="14.25" customHeight="1" s="324">
      <c r="B32" s="26" t="inlineStr">
        <is>
          <t>d6</t>
        </is>
      </c>
      <c r="C32" s="22" t="inlineStr">
        <is>
          <t>Besi Kait (kuning), Ø</t>
        </is>
      </c>
      <c r="D32" s="47" t="n">
        <v>10</v>
      </c>
      <c r="E32" s="20" t="inlineStr">
        <is>
          <t>mm</t>
        </is>
      </c>
      <c r="L32" s="38" t="n"/>
      <c r="M32" s="22" t="inlineStr">
        <is>
          <t>Air</t>
        </is>
      </c>
      <c r="O32" s="335">
        <f>H99</f>
        <v/>
      </c>
      <c r="P32" s="38" t="inlineStr">
        <is>
          <t>liter</t>
        </is>
      </c>
      <c r="Q32" s="336" t="n">
        <v>200</v>
      </c>
      <c r="R32" s="337">
        <f>IFERROR(Q32*O32,0)</f>
        <v/>
      </c>
      <c r="S32" s="20" t="n"/>
    </row>
    <row r="33" ht="14.25" customHeight="1" s="324">
      <c r="B33" s="26" t="inlineStr">
        <is>
          <t>r2</t>
        </is>
      </c>
      <c r="C33" s="22" t="inlineStr">
        <is>
          <t>Jarak Tulangan</t>
        </is>
      </c>
      <c r="D33" s="29" t="n">
        <v>0.15</v>
      </c>
      <c r="E33" s="20" t="inlineStr">
        <is>
          <t>m</t>
        </is>
      </c>
      <c r="L33" s="38" t="n"/>
      <c r="M33" s="22" t="inlineStr">
        <is>
          <t>Pasir uruk</t>
        </is>
      </c>
      <c r="O33" s="335">
        <f>I17</f>
        <v/>
      </c>
      <c r="P33" s="38" t="inlineStr">
        <is>
          <t>m³</t>
        </is>
      </c>
      <c r="Q33" s="336" t="n">
        <v>254700</v>
      </c>
      <c r="R33" s="337">
        <f>IFERROR(Q33*O33,0)</f>
        <v/>
      </c>
      <c r="S33" s="20" t="n"/>
    </row>
    <row r="34" ht="14.25" customHeight="1" s="324">
      <c r="C34" s="22" t="inlineStr">
        <is>
          <t>Selimut Beton</t>
        </is>
      </c>
      <c r="D34" s="29" t="n">
        <v>0.03</v>
      </c>
      <c r="E34" s="20" t="inlineStr">
        <is>
          <t>m</t>
        </is>
      </c>
      <c r="O34" s="44" t="inlineStr">
        <is>
          <t>Jumlah Harga Bahan =</t>
        </is>
      </c>
      <c r="R34" s="338">
        <f>SUM(R15:R33)</f>
        <v/>
      </c>
      <c r="S34" s="20" t="n"/>
    </row>
    <row r="35" ht="14.25" customHeight="1" s="324">
      <c r="C35" s="22" t="inlineStr">
        <is>
          <t>Massa Jenis Besi, ρ</t>
        </is>
      </c>
      <c r="D35" s="357" t="n">
        <v>7850</v>
      </c>
      <c r="E35" s="20" t="inlineStr">
        <is>
          <t>kg/m3</t>
        </is>
      </c>
      <c r="Q35" s="339" t="inlineStr">
        <is>
          <t>TOTAL</t>
        </is>
      </c>
      <c r="R35" s="340">
        <f>IFERROR((R13+R34)*L36,0)</f>
        <v/>
      </c>
      <c r="S35" s="20" t="n"/>
    </row>
    <row r="36" ht="14.25" customHeight="1" s="324">
      <c r="D36" s="48" t="n"/>
      <c r="E36" s="49" t="n"/>
      <c r="L36" s="33" t="n">
        <v>1</v>
      </c>
      <c r="Q36" s="341" t="n"/>
      <c r="R36" s="56" t="inlineStr">
        <is>
          <t>Biaya Pekerjaan</t>
        </is>
      </c>
      <c r="S36" s="20" t="n"/>
    </row>
    <row r="37" ht="14.25" customHeight="1" s="324">
      <c r="L37" s="48" t="n"/>
      <c r="M37" s="48" t="n"/>
      <c r="N37" s="48" t="n"/>
      <c r="O37" s="48" t="n"/>
      <c r="P37" s="48" t="n"/>
      <c r="Q37" s="48" t="n"/>
      <c r="R37" s="48" t="n"/>
      <c r="S37" s="49" t="n"/>
    </row>
    <row r="38" ht="14.25" customHeight="1" s="324">
      <c r="C38" s="19" t="inlineStr">
        <is>
          <t>Gambar Panduan:</t>
        </is>
      </c>
    </row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/>
    <row r="52" ht="14.25" customHeight="1" s="324"/>
    <row r="53" ht="14.25" customHeight="1" s="324"/>
    <row r="54" ht="14.25" customHeight="1" s="324"/>
    <row r="55" ht="14.25" customHeight="1" s="324">
      <c r="C55" s="19" t="inlineStr">
        <is>
          <t>AHSP S.E. DIRJEN BHINA KONSTRUKSI NO. 30 TAHUN 2025</t>
        </is>
      </c>
      <c r="D55" s="22" t="n"/>
      <c r="E55" s="22" t="n"/>
    </row>
    <row r="56" ht="14.25" customHeight="1" s="324">
      <c r="C56" s="59" t="inlineStr">
        <is>
          <t>Uraian</t>
        </is>
      </c>
      <c r="D56" s="59" t="inlineStr">
        <is>
          <t>Koefisien</t>
        </is>
      </c>
      <c r="E56" s="90" t="inlineStr">
        <is>
          <t>Sat.</t>
        </is>
      </c>
      <c r="N56" s="69" t="inlineStr">
        <is>
          <t>Bekisting Tapak</t>
        </is>
      </c>
    </row>
    <row r="57" ht="14.25" customHeight="1" s="324">
      <c r="C57" s="90" t="inlineStr">
        <is>
          <t>Penulangan kolom cara manual</t>
        </is>
      </c>
      <c r="D57" s="72" t="n"/>
      <c r="E57" s="72" t="n"/>
      <c r="H57" s="69" t="n"/>
      <c r="I57" s="69" t="inlineStr">
        <is>
          <t>Jumlah</t>
        </is>
      </c>
      <c r="N57" s="349">
        <f>IFERROR((D10+D11)*2*D15*D18,0)</f>
        <v/>
      </c>
    </row>
    <row r="58" ht="14.25" customHeight="1" s="324">
      <c r="C58" s="72" t="inlineStr">
        <is>
          <t>Pekerja</t>
        </is>
      </c>
      <c r="D58" s="358" t="n">
        <v>0.0016</v>
      </c>
      <c r="E58" s="73" t="inlineStr">
        <is>
          <t>OH</t>
        </is>
      </c>
      <c r="H58" s="359">
        <f>IFERROR(I18*D58,0)</f>
        <v/>
      </c>
      <c r="I58" s="360">
        <f>H58+H63+H68+H73+H78</f>
        <v/>
      </c>
      <c r="N58" s="69" t="inlineStr">
        <is>
          <t>Beksiting Kolom</t>
        </is>
      </c>
    </row>
    <row r="59" ht="14.25" customHeight="1" s="324">
      <c r="C59" s="72" t="inlineStr">
        <is>
          <t>Tukang</t>
        </is>
      </c>
      <c r="D59" s="358" t="n">
        <v>0.0016</v>
      </c>
      <c r="E59" s="73" t="inlineStr">
        <is>
          <t>OH</t>
        </is>
      </c>
      <c r="H59" s="359">
        <f>IFERROR(I18*D59,0)</f>
        <v/>
      </c>
      <c r="I59" s="360">
        <f>H59+H64+H69+H74</f>
        <v/>
      </c>
      <c r="N59" s="349">
        <f>IFERROR((D8+D9)*2*D12*D18,0)</f>
        <v/>
      </c>
    </row>
    <row r="60" ht="14.25" customHeight="1" s="324">
      <c r="C60" s="72" t="inlineStr">
        <is>
          <t>Kepala Tukang</t>
        </is>
      </c>
      <c r="D60" s="358" t="n">
        <v>0.00016</v>
      </c>
      <c r="E60" s="73" t="inlineStr">
        <is>
          <t>OH</t>
        </is>
      </c>
      <c r="H60" s="359">
        <f>IFERROR(I18*D60,0)</f>
        <v/>
      </c>
      <c r="I60" s="360">
        <f>H60+H65+H70+H75</f>
        <v/>
      </c>
    </row>
    <row r="61" ht="14.25" customHeight="1" s="324">
      <c r="C61" s="72" t="inlineStr">
        <is>
          <t>Mandor</t>
        </is>
      </c>
      <c r="D61" s="358" t="n">
        <v>0.00016</v>
      </c>
      <c r="E61" s="73" t="inlineStr">
        <is>
          <t>OH</t>
        </is>
      </c>
      <c r="H61" s="359">
        <f>IFERROR(I18*D61,0)</f>
        <v/>
      </c>
      <c r="I61" s="360">
        <f>H61+H66+H71+H76+H79</f>
        <v/>
      </c>
    </row>
    <row r="62" ht="14.25" customHeight="1" s="324">
      <c r="C62" s="90" t="inlineStr">
        <is>
          <t>Pemasangan Bekisting Kolom (1 m2)</t>
        </is>
      </c>
      <c r="D62" s="344" t="n"/>
      <c r="E62" s="72" t="n"/>
      <c r="H62" s="69" t="n"/>
      <c r="I62" s="69" t="n"/>
    </row>
    <row r="63" ht="14.25" customHeight="1" s="324">
      <c r="C63" s="72" t="inlineStr">
        <is>
          <t>Pekerja</t>
        </is>
      </c>
      <c r="D63" s="361" t="n">
        <v>0.66</v>
      </c>
      <c r="E63" s="73" t="inlineStr">
        <is>
          <t>OH</t>
        </is>
      </c>
      <c r="H63" s="347">
        <f>IFERROR(N59*D63,0)</f>
        <v/>
      </c>
      <c r="I63" s="69" t="n"/>
    </row>
    <row r="64" ht="14.25" customHeight="1" s="324">
      <c r="C64" s="72" t="inlineStr">
        <is>
          <t>Tukang</t>
        </is>
      </c>
      <c r="D64" s="361" t="n">
        <v>0.33</v>
      </c>
      <c r="E64" s="73" t="inlineStr">
        <is>
          <t>OH</t>
        </is>
      </c>
      <c r="H64" s="347">
        <f>IFERROR(N59*D64,0)</f>
        <v/>
      </c>
      <c r="I64" s="69" t="n"/>
    </row>
    <row r="65" ht="14.25" customHeight="1" s="324">
      <c r="C65" s="72" t="inlineStr">
        <is>
          <t>Kepala Tukang</t>
        </is>
      </c>
      <c r="D65" s="361" t="n">
        <v>0.033</v>
      </c>
      <c r="E65" s="73" t="inlineStr">
        <is>
          <t>OH</t>
        </is>
      </c>
      <c r="H65" s="347">
        <f>IFERROR(N59*D65,0)</f>
        <v/>
      </c>
      <c r="I65" s="69" t="n"/>
    </row>
    <row r="66" ht="14.25" customHeight="1" s="324">
      <c r="C66" s="72" t="inlineStr">
        <is>
          <t>Mandor</t>
        </is>
      </c>
      <c r="D66" s="361" t="n">
        <v>0.011</v>
      </c>
      <c r="E66" s="73" t="inlineStr">
        <is>
          <t>OH</t>
        </is>
      </c>
      <c r="H66" s="347">
        <f>IFERROR(N59*D66,0)</f>
        <v/>
      </c>
      <c r="I66" s="69" t="n"/>
    </row>
    <row r="67" ht="14.25" customHeight="1" s="324">
      <c r="C67" s="90" t="inlineStr">
        <is>
          <t>Pemasangan bekisting pondasi tapak (1 m2)</t>
        </is>
      </c>
      <c r="D67" s="343" t="n"/>
      <c r="E67" s="344" t="n"/>
      <c r="H67" s="69" t="n"/>
      <c r="I67" s="69" t="n"/>
    </row>
    <row r="68" ht="14.25" customHeight="1" s="324">
      <c r="C68" s="72" t="inlineStr">
        <is>
          <t>Pekerja</t>
        </is>
      </c>
      <c r="D68" s="361" t="n">
        <v>0.52</v>
      </c>
      <c r="E68" s="73" t="inlineStr">
        <is>
          <t>OH</t>
        </is>
      </c>
      <c r="H68" s="347">
        <f>IFERROR(N57*D68,0)</f>
        <v/>
      </c>
      <c r="I68" s="69" t="n"/>
    </row>
    <row r="69" ht="14.25" customHeight="1" s="324">
      <c r="C69" s="72" t="inlineStr">
        <is>
          <t>Tukang</t>
        </is>
      </c>
      <c r="D69" s="361" t="n">
        <v>0.26</v>
      </c>
      <c r="E69" s="73" t="inlineStr">
        <is>
          <t>OH</t>
        </is>
      </c>
      <c r="H69" s="347">
        <f>IFERROR(N57*D69,0)</f>
        <v/>
      </c>
      <c r="I69" s="69" t="n"/>
    </row>
    <row r="70" ht="14.25" customHeight="1" s="324">
      <c r="C70" s="72" t="inlineStr">
        <is>
          <t>Kepala Tukang</t>
        </is>
      </c>
      <c r="D70" s="361" t="n">
        <v>0.026</v>
      </c>
      <c r="E70" s="73" t="inlineStr">
        <is>
          <t>OH</t>
        </is>
      </c>
      <c r="H70" s="347">
        <f>IFERROR(N57*D70,0)</f>
        <v/>
      </c>
      <c r="I70" s="69" t="n"/>
    </row>
    <row r="71" ht="14.25" customHeight="1" s="324">
      <c r="C71" s="72" t="inlineStr">
        <is>
          <t>Mandor</t>
        </is>
      </c>
      <c r="D71" s="361" t="n">
        <v>0.008999999999999999</v>
      </c>
      <c r="E71" s="73" t="inlineStr">
        <is>
          <t>OH</t>
        </is>
      </c>
      <c r="H71" s="347">
        <f>IFERROR(N57*D71,0)</f>
        <v/>
      </c>
      <c r="I71" s="69" t="n"/>
    </row>
    <row r="72" ht="14.25" customHeight="1" s="324">
      <c r="C72" s="90" t="inlineStr">
        <is>
          <t>Pengecoran beton mutu K-300 (1 m3)</t>
        </is>
      </c>
      <c r="D72" s="90" t="n"/>
      <c r="E72" s="73" t="n"/>
      <c r="H72" s="69" t="n"/>
      <c r="I72" s="69" t="n"/>
    </row>
    <row r="73" ht="14.25" customHeight="1" s="324">
      <c r="C73" s="72" t="inlineStr">
        <is>
          <t>Pekerja</t>
        </is>
      </c>
      <c r="D73" s="361" t="n">
        <v>1</v>
      </c>
      <c r="E73" s="73" t="inlineStr">
        <is>
          <t>OH</t>
        </is>
      </c>
      <c r="H73" s="347">
        <f>IFERROR(I20*D73,0)</f>
        <v/>
      </c>
      <c r="I73" s="69" t="n"/>
    </row>
    <row r="74" ht="14.25" customHeight="1" s="324">
      <c r="C74" s="72" t="inlineStr">
        <is>
          <t>Tukang</t>
        </is>
      </c>
      <c r="D74" s="361" t="n">
        <v>0.25</v>
      </c>
      <c r="E74" s="73" t="inlineStr">
        <is>
          <t>OH</t>
        </is>
      </c>
      <c r="H74" s="347">
        <f>IFERROR(I20*D74,0)</f>
        <v/>
      </c>
      <c r="I74" s="69" t="n"/>
    </row>
    <row r="75" ht="14.25" customHeight="1" s="324">
      <c r="C75" s="72" t="inlineStr">
        <is>
          <t>Kepala Tukang</t>
        </is>
      </c>
      <c r="D75" s="361" t="n">
        <v>0.025</v>
      </c>
      <c r="E75" s="73" t="inlineStr">
        <is>
          <t>OH</t>
        </is>
      </c>
      <c r="H75" s="347">
        <f>IFERROR(I20*D75,0)</f>
        <v/>
      </c>
      <c r="I75" s="69" t="n"/>
    </row>
    <row r="76" ht="14.25" customHeight="1" s="324">
      <c r="C76" s="72" t="inlineStr">
        <is>
          <t>Mandor</t>
        </is>
      </c>
      <c r="D76" s="361" t="n">
        <v>0.1</v>
      </c>
      <c r="E76" s="73" t="inlineStr">
        <is>
          <t>OH</t>
        </is>
      </c>
      <c r="H76" s="347">
        <f>IFERROR(I20*D76,0)</f>
        <v/>
      </c>
      <c r="I76" s="69" t="n"/>
    </row>
    <row r="77" ht="14.25" customHeight="1" s="324">
      <c r="C77" s="362" t="inlineStr">
        <is>
          <t>Pekerjaan galian &amp; urukan tanah biasa (0-1 m)</t>
        </is>
      </c>
      <c r="D77" s="343" t="n"/>
      <c r="E77" s="344" t="n"/>
      <c r="H77" s="69" t="n"/>
      <c r="I77" s="69" t="n"/>
    </row>
    <row r="78" ht="14.25" customHeight="1" s="324">
      <c r="C78" s="72" t="inlineStr">
        <is>
          <t>Pekerja</t>
        </is>
      </c>
      <c r="D78" s="361">
        <f>0.5+0.4</f>
        <v/>
      </c>
      <c r="E78" s="73" t="inlineStr">
        <is>
          <t>OH</t>
        </is>
      </c>
      <c r="H78" s="351">
        <f>IFERROR(I16*D78,0)</f>
        <v/>
      </c>
      <c r="I78" s="69" t="n"/>
    </row>
    <row r="79" ht="14.25" customHeight="1" s="324">
      <c r="C79" s="72" t="inlineStr">
        <is>
          <t>Mandor</t>
        </is>
      </c>
      <c r="D79" s="361">
        <f>0.065</f>
        <v/>
      </c>
      <c r="E79" s="73" t="inlineStr">
        <is>
          <t>OH</t>
        </is>
      </c>
      <c r="H79" s="351">
        <f>IFERROR(I16*D79,0)</f>
        <v/>
      </c>
      <c r="I79" s="69" t="n"/>
    </row>
    <row r="80" ht="14.25" customHeight="1" s="324">
      <c r="C80" s="90" t="inlineStr">
        <is>
          <t>BAHAN</t>
        </is>
      </c>
      <c r="D80" s="361" t="n"/>
      <c r="E80" s="73" t="n"/>
    </row>
    <row r="81" ht="14.25" customHeight="1" s="324">
      <c r="C81" s="72" t="inlineStr">
        <is>
          <t>Pasir Urug</t>
        </is>
      </c>
      <c r="D81" s="361" t="n">
        <v>1.2</v>
      </c>
      <c r="E81" s="73" t="inlineStr">
        <is>
          <t>m3</t>
        </is>
      </c>
    </row>
    <row r="82" ht="14.25" customHeight="1" s="324">
      <c r="C82" s="90" t="inlineStr">
        <is>
          <t>BAHAN</t>
        </is>
      </c>
      <c r="D82" s="344" t="n"/>
      <c r="E82" s="72" t="n"/>
    </row>
    <row r="83" ht="14.25" customHeight="1" s="324">
      <c r="C83" s="90" t="inlineStr">
        <is>
          <t>Bekisting Pondasi Tapak (1 m2)</t>
        </is>
      </c>
      <c r="D83" s="344" t="n"/>
      <c r="E83" s="73" t="n"/>
    </row>
    <row r="84" ht="14.25" customHeight="1" s="324">
      <c r="C84" s="72" t="inlineStr">
        <is>
          <t>Kayu papan kelas III</t>
        </is>
      </c>
      <c r="D84" s="361" t="n">
        <v>0.016</v>
      </c>
      <c r="E84" s="73" t="inlineStr">
        <is>
          <t>m3</t>
        </is>
      </c>
      <c r="H84" s="81">
        <f>IFERROR(N57*D84,0)</f>
        <v/>
      </c>
    </row>
    <row r="85" ht="14.25" customHeight="1" s="324">
      <c r="C85" s="72" t="inlineStr">
        <is>
          <t>Paku 4 inch</t>
        </is>
      </c>
      <c r="D85" s="361" t="n">
        <v>0.3</v>
      </c>
      <c r="E85" s="73" t="inlineStr">
        <is>
          <t>kg</t>
        </is>
      </c>
      <c r="H85" s="81">
        <f>IFERROR(N57*D85,0)</f>
        <v/>
      </c>
    </row>
    <row r="86" ht="14.25" customHeight="1" s="324">
      <c r="C86" s="72" t="inlineStr">
        <is>
          <t>Minyak bekisting</t>
        </is>
      </c>
      <c r="D86" s="361" t="n">
        <v>0.1</v>
      </c>
      <c r="E86" s="73" t="inlineStr">
        <is>
          <t>ltr</t>
        </is>
      </c>
      <c r="H86" s="81">
        <f>IFERROR(N57*D86,0)</f>
        <v/>
      </c>
    </row>
    <row r="87" ht="14.25" customHeight="1" s="324">
      <c r="C87" s="90" t="inlineStr">
        <is>
          <t>BAHAN</t>
        </is>
      </c>
      <c r="D87" s="363" t="n"/>
      <c r="E87" s="72" t="n"/>
      <c r="H87" s="69" t="n"/>
    </row>
    <row r="88" ht="14.25" customHeight="1" s="324">
      <c r="C88" s="364" t="inlineStr">
        <is>
          <t>Bekisting Kolom (1 m2)</t>
        </is>
      </c>
      <c r="D88" s="344" t="n"/>
      <c r="E88" s="73" t="n"/>
      <c r="H88" s="69" t="n"/>
    </row>
    <row r="89" ht="14.25" customHeight="1" s="324">
      <c r="C89" s="104" t="inlineStr">
        <is>
          <t>Kayu balok 6/12 kelas II</t>
        </is>
      </c>
      <c r="D89" s="361" t="n">
        <v>0.00465</v>
      </c>
      <c r="E89" s="73" t="inlineStr">
        <is>
          <t>m3</t>
        </is>
      </c>
      <c r="H89" s="81">
        <f>IFERROR(N59*D89,0)</f>
        <v/>
      </c>
    </row>
    <row r="90" ht="14.25" customHeight="1" s="324">
      <c r="C90" s="105" t="inlineStr">
        <is>
          <t>Plywood 12 mm</t>
        </is>
      </c>
      <c r="D90" s="361" t="n">
        <v>0.12705</v>
      </c>
      <c r="E90" s="73" t="inlineStr">
        <is>
          <t>lbr</t>
        </is>
      </c>
      <c r="H90" s="81">
        <f>IFERROR(N59*D90,0)</f>
        <v/>
      </c>
    </row>
    <row r="91" ht="14.25" customHeight="1" s="324">
      <c r="C91" s="104" t="inlineStr">
        <is>
          <t>Dolken kayu φ 8-10 (4m)</t>
        </is>
      </c>
      <c r="D91" s="361" t="n">
        <v>0.65</v>
      </c>
      <c r="E91" s="73" t="inlineStr">
        <is>
          <t>btg</t>
        </is>
      </c>
      <c r="H91" s="81">
        <f>IFERROR(N59*D91,0)</f>
        <v/>
      </c>
    </row>
    <row r="92" ht="14.25" customHeight="1" s="324">
      <c r="C92" s="104" t="inlineStr">
        <is>
          <t>Paku 12 cm</t>
        </is>
      </c>
      <c r="D92" s="361" t="n">
        <v>0.4</v>
      </c>
      <c r="E92" s="73" t="inlineStr">
        <is>
          <t>kg</t>
        </is>
      </c>
      <c r="H92" s="81">
        <f>IFERROR(N59*D92,0)</f>
        <v/>
      </c>
    </row>
    <row r="93" ht="14.25" customHeight="1" s="324">
      <c r="C93" s="104" t="inlineStr">
        <is>
          <t>Minyak bekisting</t>
        </is>
      </c>
      <c r="D93" s="363" t="n">
        <v>0.2</v>
      </c>
      <c r="E93" s="73" t="inlineStr">
        <is>
          <t>ltr</t>
        </is>
      </c>
      <c r="H93" s="81">
        <f>IFERROR(N59*D93,0)</f>
        <v/>
      </c>
    </row>
    <row r="94" ht="14.25" customHeight="1" s="324">
      <c r="C94" s="106" t="inlineStr">
        <is>
          <t>BAHAN</t>
        </is>
      </c>
      <c r="D94" s="72" t="n"/>
      <c r="E94" s="72" t="n"/>
      <c r="H94" s="69" t="n"/>
    </row>
    <row r="95" ht="14.25" customHeight="1" s="324">
      <c r="C95" s="90" t="inlineStr">
        <is>
          <t>Pengecoran beton mutu K-300 (1 m3)</t>
        </is>
      </c>
      <c r="D95" s="343" t="n"/>
      <c r="E95" s="344" t="n"/>
      <c r="H95" s="69" t="n"/>
    </row>
    <row r="96" ht="14.25" customHeight="1" s="324">
      <c r="C96" s="72" t="inlineStr">
        <is>
          <t>Semen Portland (PC)</t>
        </is>
      </c>
      <c r="D96" s="365" t="n">
        <v>407</v>
      </c>
      <c r="E96" s="73" t="inlineStr">
        <is>
          <t>kg</t>
        </is>
      </c>
      <c r="H96" s="81">
        <f>IFERROR((I20*D96)/50,0)</f>
        <v/>
      </c>
    </row>
    <row r="97" ht="14.25" customHeight="1" s="324">
      <c r="C97" s="72" t="inlineStr">
        <is>
          <t>Pasir beton</t>
        </is>
      </c>
      <c r="D97" s="365" t="n">
        <v>731</v>
      </c>
      <c r="E97" s="73" t="inlineStr">
        <is>
          <t>kg</t>
        </is>
      </c>
      <c r="H97" s="81">
        <f>IFERROR((I20*D97)/1400,0)</f>
        <v/>
      </c>
    </row>
    <row r="98" ht="14.25" customHeight="1" s="324">
      <c r="C98" s="72" t="inlineStr">
        <is>
          <t>Batu split 2/3</t>
        </is>
      </c>
      <c r="D98" s="365" t="n">
        <v>1009</v>
      </c>
      <c r="E98" s="73" t="inlineStr">
        <is>
          <t>kg</t>
        </is>
      </c>
      <c r="H98" s="81">
        <f>IFERROR((I20*D98)/1450,0)</f>
        <v/>
      </c>
    </row>
    <row r="99" ht="14.25" customHeight="1" s="324">
      <c r="C99" s="72" t="inlineStr">
        <is>
          <t>Air</t>
        </is>
      </c>
      <c r="D99" s="365" t="n">
        <v>202</v>
      </c>
      <c r="E99" s="73" t="inlineStr">
        <is>
          <t>ltr</t>
        </is>
      </c>
      <c r="H99" s="81">
        <f>IFERROR(I20*D99,0)</f>
        <v/>
      </c>
    </row>
    <row r="100" ht="14.25" customHeight="1" s="324">
      <c r="C100" s="22" t="n"/>
      <c r="D100" s="22" t="n"/>
      <c r="E100" s="22" t="n"/>
    </row>
    <row r="101" ht="14.25" customHeight="1" s="324">
      <c r="C101" s="22" t="n"/>
      <c r="D101" s="22" t="n"/>
      <c r="E101" s="22" t="n"/>
    </row>
    <row r="102" ht="14.25" customHeight="1" s="324">
      <c r="C102" s="22" t="n"/>
      <c r="D102" s="22" t="n"/>
      <c r="E102" s="22" t="n"/>
    </row>
    <row r="103" ht="14.25" customHeight="1" s="324">
      <c r="C103" s="22" t="n"/>
      <c r="D103" s="22" t="n"/>
      <c r="E103" s="22" t="n"/>
    </row>
    <row r="104" ht="14.25" customHeight="1" s="324">
      <c r="C104" s="22" t="n"/>
      <c r="D104" s="22" t="n"/>
      <c r="E104" s="22" t="n"/>
    </row>
    <row r="105" ht="14.25" customHeight="1" s="324">
      <c r="C105" s="22" t="n"/>
      <c r="D105" s="22" t="n"/>
      <c r="E105" s="22" t="n"/>
    </row>
    <row r="106" ht="14.25" customHeight="1" s="324">
      <c r="C106" s="22" t="n"/>
      <c r="D106" s="22" t="n"/>
      <c r="E106" s="22" t="n"/>
    </row>
    <row r="107" ht="14.25" customHeight="1" s="324">
      <c r="C107" s="22" t="n"/>
      <c r="D107" s="22" t="n"/>
      <c r="E107" s="22" t="n"/>
    </row>
    <row r="108" ht="14.25" customHeight="1" s="324">
      <c r="C108" s="22" t="n"/>
      <c r="D108" s="22" t="n"/>
      <c r="E108" s="22" t="n"/>
    </row>
    <row r="109" ht="14.25" customHeight="1" s="324">
      <c r="C109" s="22" t="n"/>
      <c r="D109" s="22" t="n"/>
      <c r="E109" s="22" t="n"/>
    </row>
    <row r="110" ht="14.25" customHeight="1" s="324">
      <c r="C110" s="22" t="n"/>
      <c r="D110" s="22" t="n"/>
      <c r="E110" s="22" t="n"/>
    </row>
    <row r="111" ht="14.25" customHeight="1" s="324">
      <c r="C111" s="22" t="n"/>
      <c r="D111" s="22" t="n"/>
      <c r="E111" s="22" t="n"/>
    </row>
    <row r="112" ht="14.25" customHeight="1" s="324">
      <c r="C112" s="22" t="n"/>
      <c r="D112" s="22" t="n"/>
      <c r="E112" s="22" t="n"/>
    </row>
    <row r="113" ht="14.25" customHeight="1" s="324">
      <c r="C113" s="22" t="n"/>
      <c r="D113" s="22" t="n"/>
      <c r="E113" s="22" t="n"/>
    </row>
    <row r="114" ht="14.25" customHeight="1" s="324">
      <c r="C114" s="22" t="n"/>
      <c r="D114" s="22" t="n"/>
      <c r="E114" s="22" t="n"/>
    </row>
    <row r="115" ht="14.25" customHeight="1" s="324">
      <c r="C115" s="22" t="n"/>
      <c r="D115" s="22" t="n"/>
      <c r="E115" s="22" t="n"/>
    </row>
    <row r="116" ht="14.25" customHeight="1" s="324">
      <c r="C116" s="22" t="n"/>
      <c r="D116" s="22" t="n"/>
      <c r="E116" s="22" t="n"/>
    </row>
    <row r="117" ht="14.25" customHeight="1" s="324">
      <c r="C117" s="22" t="n"/>
      <c r="D117" s="22" t="n"/>
      <c r="E117" s="22" t="n"/>
    </row>
    <row r="118" ht="14.25" customHeight="1" s="324">
      <c r="C118" s="22" t="n"/>
      <c r="D118" s="22" t="n"/>
      <c r="E118" s="22" t="n"/>
    </row>
    <row r="119" ht="14.25" customHeight="1" s="324">
      <c r="C119" s="22" t="n"/>
      <c r="D119" s="22" t="n"/>
      <c r="E119" s="22" t="n"/>
    </row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1">
    <mergeCell ref="C83:D83"/>
    <mergeCell ref="Q35:Q36"/>
    <mergeCell ref="C82:D82"/>
    <mergeCell ref="C62:D62"/>
    <mergeCell ref="O13:Q13"/>
    <mergeCell ref="D3:I3"/>
    <mergeCell ref="C88:D88"/>
    <mergeCell ref="C77:E77"/>
    <mergeCell ref="C67:E67"/>
    <mergeCell ref="O34:Q34"/>
    <mergeCell ref="C95:E95"/>
  </mergeCells>
  <dataValidations count="1">
    <dataValidation sqref="L9:L12 L36" showDropDown="0" showInputMessage="0" showErrorMessage="1" allowBlank="1" type="list">
      <formula1>"0,1"</formula1>
    </dataValidation>
  </dataValidation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/>
    <outlinePr summaryBelow="1" summaryRight="1"/>
    <pageSetUpPr/>
  </sheetPr>
  <dimension ref="A1:U10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7.29" customWidth="1" style="324" min="2" max="2"/>
    <col width="21.57" customWidth="1" style="324" min="3" max="3"/>
    <col width="11.71" customWidth="1" style="324" min="4" max="4"/>
    <col width="5.71" customWidth="1" style="324" min="5" max="5"/>
    <col width="7.29" customWidth="1" style="324" min="6" max="6"/>
    <col width="8.710000000000001" customWidth="1" style="324" min="7" max="7"/>
    <col width="11.14" customWidth="1" style="324" min="8" max="8"/>
    <col width="11.71" customWidth="1" style="324" min="9" max="9"/>
    <col width="4.71" customWidth="1" style="324" min="10" max="10"/>
    <col width="3.71" customWidth="1" style="324" min="11" max="11"/>
    <col width="5.29" customWidth="1" style="324" min="12" max="12"/>
    <col width="10.43" customWidth="1" style="324" min="13" max="13"/>
    <col width="11.71" customWidth="1" style="324" min="14" max="15"/>
    <col width="10.71" customWidth="1" style="324" min="16" max="16"/>
    <col width="16.71" customWidth="1" style="324" min="17" max="17"/>
    <col width="19.71" customWidth="1" style="324" min="18" max="18"/>
    <col width="3.86" customWidth="1" style="324" min="19" max="19"/>
    <col width="8.710000000000001" customWidth="1" style="324" min="20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9" t="n"/>
    </row>
    <row r="4" ht="14.25" customHeight="1" s="324">
      <c r="J4" s="10" t="n"/>
    </row>
    <row r="5" ht="14.25" customHeight="1" s="324">
      <c r="B5" s="11" t="inlineStr">
        <is>
          <t>4.</t>
        </is>
      </c>
      <c r="C5" s="12" t="inlineStr">
        <is>
          <t>PEKERJAAN STRUKTUR SLOOF BETON</t>
        </is>
      </c>
      <c r="D5" s="13" t="n"/>
      <c r="E5" s="13" t="n"/>
    </row>
    <row r="6" ht="14.25" customHeight="1" s="324">
      <c r="B6" s="10" t="n"/>
      <c r="C6" s="10" t="n"/>
      <c r="D6" s="10" t="n"/>
      <c r="E6" s="14" t="n"/>
      <c r="F6" s="15" t="n"/>
      <c r="G6" s="10" t="n"/>
      <c r="H6" s="10" t="n"/>
      <c r="I6" s="10" t="n"/>
      <c r="J6" s="14" t="n"/>
      <c r="L6" s="16" t="n"/>
      <c r="M6" s="16" t="n"/>
      <c r="N6" s="16" t="n"/>
      <c r="O6" s="10" t="n"/>
      <c r="P6" s="10" t="n"/>
      <c r="Q6" s="10" t="n"/>
      <c r="R6" s="10" t="n"/>
      <c r="S6" s="14" t="n"/>
    </row>
    <row r="7" ht="14.25" customHeight="1" s="324">
      <c r="B7" s="17" t="inlineStr">
        <is>
          <t>4.1</t>
        </is>
      </c>
      <c r="C7" s="17" t="inlineStr">
        <is>
          <t>Dimensi Utama</t>
        </is>
      </c>
      <c r="D7" s="18" t="n"/>
      <c r="E7" s="20" t="n"/>
      <c r="F7" s="17" t="inlineStr">
        <is>
          <t>4.2</t>
        </is>
      </c>
      <c r="G7" s="17" t="inlineStr">
        <is>
          <t>Volume</t>
        </is>
      </c>
      <c r="H7" s="18" t="n"/>
      <c r="I7" s="18" t="n"/>
      <c r="J7" s="20" t="n"/>
      <c r="L7" s="17" t="inlineStr">
        <is>
          <t>4.3</t>
        </is>
      </c>
      <c r="M7" s="17" t="inlineStr">
        <is>
          <t>Result</t>
        </is>
      </c>
      <c r="N7" s="17" t="n"/>
      <c r="O7" s="18" t="n"/>
      <c r="P7" s="18" t="n"/>
      <c r="Q7" s="18" t="n"/>
      <c r="R7" s="18" t="n"/>
      <c r="S7" s="20" t="n"/>
    </row>
    <row r="8" ht="14.25" customHeight="1" s="324">
      <c r="B8" s="22" t="n"/>
      <c r="C8" s="23" t="inlineStr">
        <is>
          <t>Ukuran sloof beton</t>
        </is>
      </c>
      <c r="D8" s="22" t="n"/>
      <c r="E8" s="20" t="n"/>
      <c r="F8" s="28" t="n"/>
      <c r="G8" s="23" t="inlineStr">
        <is>
          <t>Panjang besi 1 set sloof</t>
        </is>
      </c>
      <c r="H8" s="23" t="n"/>
      <c r="I8" s="23" t="n"/>
      <c r="J8" s="20" t="n"/>
      <c r="L8" s="25" t="n"/>
      <c r="M8" s="25" t="inlineStr">
        <is>
          <t>Uraian</t>
        </is>
      </c>
      <c r="N8" s="25" t="n"/>
      <c r="O8" s="25" t="inlineStr">
        <is>
          <t>Volume</t>
        </is>
      </c>
      <c r="P8" s="25" t="inlineStr">
        <is>
          <t>Satuan</t>
        </is>
      </c>
      <c r="Q8" s="25" t="inlineStr">
        <is>
          <t>Harga Satuan (Rp)</t>
        </is>
      </c>
      <c r="R8" s="25" t="inlineStr">
        <is>
          <t>Jumlah Harga (Rp)</t>
        </is>
      </c>
      <c r="S8" s="20" t="n"/>
    </row>
    <row r="9" ht="14.25" customHeight="1" s="324">
      <c r="B9" s="26" t="inlineStr">
        <is>
          <t>P</t>
        </is>
      </c>
      <c r="C9" s="22" t="inlineStr">
        <is>
          <t>Panjang sloof</t>
        </is>
      </c>
      <c r="D9" s="29" t="n">
        <v>3</v>
      </c>
      <c r="E9" s="20" t="inlineStr">
        <is>
          <t>m</t>
        </is>
      </c>
      <c r="F9" s="31" t="n"/>
      <c r="G9" s="22" t="inlineStr">
        <is>
          <t>Besi tulangan 1</t>
        </is>
      </c>
      <c r="H9" s="35" t="n"/>
      <c r="I9" s="334">
        <f>IFERROR((D9+(I14*2)+(I15*2))*D19,0)</f>
        <v/>
      </c>
      <c r="J9" s="20" t="inlineStr">
        <is>
          <t>m</t>
        </is>
      </c>
      <c r="L9" s="33" t="n">
        <v>1</v>
      </c>
      <c r="M9" s="36" t="inlineStr">
        <is>
          <t>Pekerja</t>
        </is>
      </c>
      <c r="O9" s="335">
        <f>I55</f>
        <v/>
      </c>
      <c r="P9" s="38" t="inlineStr">
        <is>
          <t>OH</t>
        </is>
      </c>
      <c r="Q9" s="336" t="n">
        <v>100000</v>
      </c>
      <c r="R9" s="337">
        <f>IFERROR((Q9*O9)*L9,0)</f>
        <v/>
      </c>
      <c r="S9" s="20" t="n"/>
    </row>
    <row r="10" ht="14.25" customHeight="1" s="324">
      <c r="B10" s="26" t="inlineStr">
        <is>
          <t>b</t>
        </is>
      </c>
      <c r="C10" s="22" t="inlineStr">
        <is>
          <t>Lebar Sloof</t>
        </is>
      </c>
      <c r="D10" s="29" t="n">
        <v>0.2</v>
      </c>
      <c r="E10" s="20" t="inlineStr">
        <is>
          <t>m</t>
        </is>
      </c>
      <c r="F10" s="31" t="n"/>
      <c r="G10" s="22" t="inlineStr">
        <is>
          <t>Besi tulangan 2</t>
        </is>
      </c>
      <c r="H10" s="35" t="n"/>
      <c r="I10" s="334">
        <f>(D9+(I14*2)+(I15*2))*D20</f>
        <v/>
      </c>
      <c r="J10" s="20" t="inlineStr">
        <is>
          <t>m</t>
        </is>
      </c>
      <c r="L10" s="33" t="n">
        <v>1</v>
      </c>
      <c r="M10" s="36" t="inlineStr">
        <is>
          <t>Tukang</t>
        </is>
      </c>
      <c r="O10" s="335">
        <f>I56</f>
        <v/>
      </c>
      <c r="P10" s="38" t="inlineStr">
        <is>
          <t>OH</t>
        </is>
      </c>
      <c r="Q10" s="336" t="n">
        <v>145000</v>
      </c>
      <c r="R10" s="337">
        <f>IFERROR((Q10*O10)*L10,0)</f>
        <v/>
      </c>
      <c r="S10" s="20" t="n"/>
    </row>
    <row r="11" ht="14.25" customHeight="1" s="324">
      <c r="B11" s="26" t="inlineStr">
        <is>
          <t>h</t>
        </is>
      </c>
      <c r="C11" s="22" t="inlineStr">
        <is>
          <t>Tinggi Sloof</t>
        </is>
      </c>
      <c r="D11" s="29" t="n">
        <v>0.3</v>
      </c>
      <c r="E11" s="20" t="inlineStr">
        <is>
          <t>m</t>
        </is>
      </c>
      <c r="F11" s="31" t="n"/>
      <c r="G11" s="22" t="inlineStr">
        <is>
          <t>Besi sengkang/ring</t>
        </is>
      </c>
      <c r="H11" s="35" t="n"/>
      <c r="I11" s="334">
        <f>IFERROR(D25*(I16+I17),0)</f>
        <v/>
      </c>
      <c r="J11" s="20" t="inlineStr">
        <is>
          <t>m</t>
        </is>
      </c>
      <c r="L11" s="33" t="n">
        <v>1</v>
      </c>
      <c r="M11" s="36" t="inlineStr">
        <is>
          <t>Kepala Tukang</t>
        </is>
      </c>
      <c r="O11" s="335">
        <f>I57</f>
        <v/>
      </c>
      <c r="P11" s="38" t="inlineStr">
        <is>
          <t>OH</t>
        </is>
      </c>
      <c r="Q11" s="336" t="n">
        <v>175000</v>
      </c>
      <c r="R11" s="337">
        <f>IFERROR((Q11*O11)*L11,0)</f>
        <v/>
      </c>
      <c r="S11" s="20" t="n"/>
    </row>
    <row r="12" ht="14.25" customHeight="1" s="324">
      <c r="B12" s="26" t="n"/>
      <c r="C12" s="22" t="inlineStr">
        <is>
          <t>Jumlah sloof</t>
        </is>
      </c>
      <c r="D12" s="43" t="n">
        <v>5</v>
      </c>
      <c r="E12" s="20" t="inlineStr">
        <is>
          <t>unit</t>
        </is>
      </c>
      <c r="F12" s="31" t="n"/>
      <c r="G12" s="22" t="inlineStr">
        <is>
          <t>Kawat beton</t>
        </is>
      </c>
      <c r="H12" s="35" t="n"/>
      <c r="I12" s="334">
        <f>IFERROR(I31*I32,0)</f>
        <v/>
      </c>
      <c r="J12" s="20" t="inlineStr">
        <is>
          <t>m</t>
        </is>
      </c>
      <c r="L12" s="33" t="n">
        <v>1</v>
      </c>
      <c r="M12" s="36" t="inlineStr">
        <is>
          <t>Mandor</t>
        </is>
      </c>
      <c r="O12" s="335">
        <f>I58</f>
        <v/>
      </c>
      <c r="P12" s="38" t="inlineStr">
        <is>
          <t>OH</t>
        </is>
      </c>
      <c r="Q12" s="336" t="n">
        <v>200000</v>
      </c>
      <c r="R12" s="337">
        <f>IFERROR((Q12*O12)*L12,0)</f>
        <v/>
      </c>
      <c r="S12" s="20" t="n"/>
    </row>
    <row r="13" ht="14.25" customHeight="1" s="324">
      <c r="B13" s="42" t="n"/>
      <c r="C13" s="23" t="inlineStr">
        <is>
          <t>Diameter besi tulangan</t>
        </is>
      </c>
      <c r="D13" s="22" t="n"/>
      <c r="E13" s="20" t="n"/>
      <c r="F13" s="31" t="n"/>
      <c r="G13" s="23" t="inlineStr">
        <is>
          <t>Keterangan</t>
        </is>
      </c>
      <c r="H13" s="22" t="n"/>
      <c r="I13" s="22" t="n"/>
      <c r="J13" s="20" t="n"/>
      <c r="O13" s="44" t="inlineStr">
        <is>
          <t>Jumlah Harga Tenaga Kerja =</t>
        </is>
      </c>
      <c r="R13" s="338">
        <f>SUM(R9:R12)</f>
        <v/>
      </c>
      <c r="S13" s="20" t="n"/>
    </row>
    <row r="14" ht="14.25" customHeight="1" s="324">
      <c r="C14" s="22" t="inlineStr">
        <is>
          <t>Besi tulangan 1, Ø</t>
        </is>
      </c>
      <c r="D14" s="47" t="n">
        <v>10</v>
      </c>
      <c r="E14" s="20" t="inlineStr">
        <is>
          <t>mm</t>
        </is>
      </c>
      <c r="F14" s="31" t="n"/>
      <c r="G14" s="22" t="inlineStr">
        <is>
          <t>Besi kait</t>
        </is>
      </c>
      <c r="H14" s="22" t="n"/>
      <c r="I14" s="334">
        <f>(MAX(D14:D15))*10/1000</f>
        <v/>
      </c>
      <c r="J14" s="20" t="inlineStr">
        <is>
          <t>m</t>
        </is>
      </c>
      <c r="L14" s="19" t="n"/>
      <c r="M14" s="36" t="inlineStr">
        <is>
          <t>BAHAN</t>
        </is>
      </c>
      <c r="R14" s="22" t="n"/>
      <c r="S14" s="20" t="n"/>
    </row>
    <row r="15" ht="14.25" customHeight="1" s="324">
      <c r="C15" s="22" t="inlineStr">
        <is>
          <t>Besi tulangan 2, Ø</t>
        </is>
      </c>
      <c r="D15" s="47" t="n">
        <v>8</v>
      </c>
      <c r="E15" s="20" t="inlineStr">
        <is>
          <t>mm</t>
        </is>
      </c>
      <c r="F15" s="31" t="n"/>
      <c r="G15" s="22" t="inlineStr">
        <is>
          <t>Besi overstek</t>
        </is>
      </c>
      <c r="H15" s="22" t="n"/>
      <c r="I15" s="334">
        <f>D11</f>
        <v/>
      </c>
      <c r="J15" s="20" t="inlineStr">
        <is>
          <t>m</t>
        </is>
      </c>
      <c r="L15" s="38" t="n"/>
      <c r="M15" s="22">
        <f>"Besi diameter: "&amp;D14&amp;" mm"</f>
        <v/>
      </c>
      <c r="N15" s="22" t="n"/>
      <c r="O15" s="335">
        <f>I24/12</f>
        <v/>
      </c>
      <c r="P15" s="38" t="inlineStr">
        <is>
          <t>batang</t>
        </is>
      </c>
      <c r="Q15" s="336" t="n">
        <v>67800</v>
      </c>
      <c r="R15" s="337">
        <f>IFERROR(Q15*O15,0)</f>
        <v/>
      </c>
      <c r="S15" s="20" t="n"/>
    </row>
    <row r="16" ht="14.25" customHeight="1" s="324">
      <c r="C16" s="22" t="inlineStr">
        <is>
          <t>Besi sengkang, Ø</t>
        </is>
      </c>
      <c r="D16" s="47" t="n">
        <v>6</v>
      </c>
      <c r="E16" s="20" t="inlineStr">
        <is>
          <t>mm</t>
        </is>
      </c>
      <c r="F16" s="31" t="n"/>
      <c r="G16" s="22" t="inlineStr">
        <is>
          <t>Sengkang tumpuan</t>
        </is>
      </c>
      <c r="H16" s="22" t="n"/>
      <c r="I16" s="334">
        <f>ROUNDUP(D9*100/2/D21+1,0)</f>
        <v/>
      </c>
      <c r="J16" s="20" t="inlineStr">
        <is>
          <t>set</t>
        </is>
      </c>
      <c r="L16" s="38" t="n"/>
      <c r="M16" s="22">
        <f>"Besi diameter: "&amp;D15&amp;" mm"</f>
        <v/>
      </c>
      <c r="N16" s="22" t="n"/>
      <c r="O16" s="335">
        <f>IFERROR(I25/12,0)</f>
        <v/>
      </c>
      <c r="P16" s="38" t="inlineStr">
        <is>
          <t>batang</t>
        </is>
      </c>
      <c r="Q16" s="336" t="n">
        <v>47500</v>
      </c>
      <c r="R16" s="337">
        <f>IFERROR(Q16*O16,0)</f>
        <v/>
      </c>
      <c r="S16" s="20" t="n"/>
    </row>
    <row r="17" ht="14.25" customHeight="1" s="324">
      <c r="C17" s="22" t="inlineStr">
        <is>
          <t>Kawat beton, Ø</t>
        </is>
      </c>
      <c r="D17" s="356" t="n">
        <v>1.2</v>
      </c>
      <c r="E17" s="20" t="inlineStr">
        <is>
          <t>mm</t>
        </is>
      </c>
      <c r="F17" s="31" t="n"/>
      <c r="G17" s="22" t="inlineStr">
        <is>
          <t>Sengkang lapangan</t>
        </is>
      </c>
      <c r="H17" s="22" t="n"/>
      <c r="I17" s="334">
        <f>ROUNDUP(D9*100/2/D22+1,0)</f>
        <v/>
      </c>
      <c r="J17" s="20" t="inlineStr">
        <is>
          <t>set</t>
        </is>
      </c>
      <c r="L17" s="38" t="n"/>
      <c r="M17" s="22">
        <f>"Besi diameter: "&amp;D16&amp;" mm"</f>
        <v/>
      </c>
      <c r="N17" s="22" t="n"/>
      <c r="O17" s="335">
        <f>IFERROR(I26/12,0)</f>
        <v/>
      </c>
      <c r="P17" s="38" t="inlineStr">
        <is>
          <t>batang</t>
        </is>
      </c>
      <c r="Q17" s="336" t="n">
        <v>36053</v>
      </c>
      <c r="R17" s="337">
        <f>IFERROR(Q17*O17,0)</f>
        <v/>
      </c>
      <c r="S17" s="20" t="n"/>
    </row>
    <row r="18" ht="14.25" customHeight="1" s="324">
      <c r="C18" s="23" t="inlineStr">
        <is>
          <t>Jumlah besi tulangan</t>
        </is>
      </c>
      <c r="D18" s="22" t="n"/>
      <c r="E18" s="20" t="n"/>
      <c r="F18" s="23" t="n"/>
      <c r="G18" s="23" t="inlineStr">
        <is>
          <t xml:space="preserve">Volume pekerjaan sloof </t>
        </is>
      </c>
      <c r="H18" s="23" t="n"/>
      <c r="I18" s="23" t="n"/>
      <c r="J18" s="20" t="n"/>
      <c r="L18" s="38" t="n"/>
      <c r="M18" s="22">
        <f>"Kawat beton: "&amp;D17&amp;" mm"</f>
        <v/>
      </c>
      <c r="N18" s="22" t="n"/>
      <c r="O18" s="335">
        <f>I22</f>
        <v/>
      </c>
      <c r="P18" s="38" t="inlineStr">
        <is>
          <t>kg</t>
        </is>
      </c>
      <c r="Q18" s="336" t="n">
        <v>18800</v>
      </c>
      <c r="R18" s="337">
        <f>IFERROR(Q18*O18,0)</f>
        <v/>
      </c>
      <c r="S18" s="20" t="n"/>
    </row>
    <row r="19" ht="14.25" customHeight="1" s="324">
      <c r="C19" s="22" t="inlineStr">
        <is>
          <t>Jumlah besi tulangan 1</t>
        </is>
      </c>
      <c r="D19" s="47" t="n">
        <v>4</v>
      </c>
      <c r="E19" s="20" t="inlineStr">
        <is>
          <t>bh</t>
        </is>
      </c>
      <c r="G19" s="22" t="inlineStr">
        <is>
          <t>Pekerjaan pembesian</t>
        </is>
      </c>
      <c r="H19" s="22" t="n"/>
      <c r="I19" s="334">
        <f>R47</f>
        <v/>
      </c>
      <c r="J19" s="20" t="inlineStr">
        <is>
          <t>kg</t>
        </is>
      </c>
      <c r="L19" s="38" t="n"/>
      <c r="M19" s="22">
        <f>C71</f>
        <v/>
      </c>
      <c r="N19" s="22" t="n"/>
      <c r="O19" s="335">
        <f>H71</f>
        <v/>
      </c>
      <c r="P19" s="38" t="inlineStr">
        <is>
          <t>m³</t>
        </is>
      </c>
      <c r="Q19" s="336" t="n">
        <v>8000000</v>
      </c>
      <c r="R19" s="337">
        <f>IFERROR(Q19*O19,0)</f>
        <v/>
      </c>
      <c r="S19" s="20" t="n"/>
    </row>
    <row r="20" ht="14.25" customHeight="1" s="324">
      <c r="C20" s="22" t="inlineStr">
        <is>
          <t>Jumlah besi tulangan 2</t>
        </is>
      </c>
      <c r="D20" s="47" t="n">
        <v>2</v>
      </c>
      <c r="E20" s="20" t="inlineStr">
        <is>
          <t>bh</t>
        </is>
      </c>
      <c r="G20" s="22" t="inlineStr">
        <is>
          <t>Pekerjaan bekisting</t>
        </is>
      </c>
      <c r="H20" s="22" t="n"/>
      <c r="I20" s="334">
        <f>IFERROR((D9*D11*2)*D12,0)</f>
        <v/>
      </c>
      <c r="J20" s="20" t="inlineStr">
        <is>
          <t>m²</t>
        </is>
      </c>
      <c r="L20" s="38" t="n"/>
      <c r="M20" s="22">
        <f>C72</f>
        <v/>
      </c>
      <c r="N20" s="22" t="n"/>
      <c r="O20" s="335">
        <f>H72</f>
        <v/>
      </c>
      <c r="P20" s="38" t="inlineStr">
        <is>
          <t>kg</t>
        </is>
      </c>
      <c r="Q20" s="336" t="n">
        <v>19000</v>
      </c>
      <c r="R20" s="337">
        <f>IFERROR(Q20*O20,0)</f>
        <v/>
      </c>
      <c r="S20" s="20" t="n"/>
    </row>
    <row r="21" ht="14.25" customHeight="1" s="324">
      <c r="C21" s="22" t="inlineStr">
        <is>
          <t>Jarak sengkang tumpuan</t>
        </is>
      </c>
      <c r="D21" s="29" t="n">
        <v>15</v>
      </c>
      <c r="E21" s="20" t="inlineStr">
        <is>
          <t>cm</t>
        </is>
      </c>
      <c r="G21" s="22" t="inlineStr">
        <is>
          <t>Pekerjaan cor sloof</t>
        </is>
      </c>
      <c r="H21" s="22" t="n"/>
      <c r="I21" s="334">
        <f>IFERROR((D9*D10*D11)*D12,0)</f>
        <v/>
      </c>
      <c r="J21" s="20" t="inlineStr">
        <is>
          <t>m³</t>
        </is>
      </c>
      <c r="L21" s="38" t="n"/>
      <c r="M21" s="22">
        <f>C73</f>
        <v/>
      </c>
      <c r="N21" s="22" t="n"/>
      <c r="O21" s="335">
        <f>H73</f>
        <v/>
      </c>
      <c r="P21" s="38" t="inlineStr">
        <is>
          <t>liter</t>
        </is>
      </c>
      <c r="Q21" s="336" t="n">
        <v>16800</v>
      </c>
      <c r="R21" s="337">
        <f>IFERROR(Q21*O21,0)</f>
        <v/>
      </c>
      <c r="S21" s="20" t="n"/>
    </row>
    <row r="22" ht="14.25" customHeight="1" s="324">
      <c r="C22" s="22" t="inlineStr">
        <is>
          <t>Jarak sengkang lapangan</t>
        </is>
      </c>
      <c r="D22" s="29" t="n">
        <v>20</v>
      </c>
      <c r="E22" s="20" t="inlineStr">
        <is>
          <t>cm</t>
        </is>
      </c>
      <c r="G22" s="22" t="inlineStr">
        <is>
          <t>Jumlah kawat beton</t>
        </is>
      </c>
      <c r="H22" s="22" t="n"/>
      <c r="I22" s="334">
        <f>IFERROR((R42*I27)*D27,0)</f>
        <v/>
      </c>
      <c r="J22" s="20" t="inlineStr">
        <is>
          <t>kg</t>
        </is>
      </c>
      <c r="L22" s="38" t="n"/>
      <c r="M22" s="22">
        <f>C83</f>
        <v/>
      </c>
      <c r="N22" s="22" t="n"/>
      <c r="O22" s="335">
        <f>H83</f>
        <v/>
      </c>
      <c r="P22" s="38" t="inlineStr">
        <is>
          <t>sak</t>
        </is>
      </c>
      <c r="Q22" s="336" t="n">
        <v>65000</v>
      </c>
      <c r="R22" s="337">
        <f>IFERROR(Q22*O22,0)</f>
        <v/>
      </c>
      <c r="S22" s="20" t="n"/>
    </row>
    <row r="23" ht="14.25" customHeight="1" s="324">
      <c r="C23" s="23" t="inlineStr">
        <is>
          <t>Keterangan</t>
        </is>
      </c>
      <c r="D23" s="22" t="n"/>
      <c r="E23" s="20" t="n"/>
      <c r="F23" s="23" t="n"/>
      <c r="G23" s="23" t="inlineStr">
        <is>
          <t>Jumlah panjang besi sloof</t>
        </is>
      </c>
      <c r="H23" s="23" t="n"/>
      <c r="I23" s="23" t="n"/>
      <c r="J23" s="20" t="n"/>
      <c r="L23" s="38" t="n"/>
      <c r="M23" s="22">
        <f>C84</f>
        <v/>
      </c>
      <c r="O23" s="335">
        <f>H84</f>
        <v/>
      </c>
      <c r="P23" s="38" t="inlineStr">
        <is>
          <t>m³</t>
        </is>
      </c>
      <c r="Q23" s="336" t="n">
        <v>420000</v>
      </c>
      <c r="R23" s="337">
        <f>IFERROR(Q23*O23,0)</f>
        <v/>
      </c>
      <c r="S23" s="20" t="n"/>
    </row>
    <row r="24" ht="14.25" customHeight="1" s="324">
      <c r="B24" s="26" t="inlineStr">
        <is>
          <t>s</t>
        </is>
      </c>
      <c r="C24" s="22" t="inlineStr">
        <is>
          <t>Selimut beton</t>
        </is>
      </c>
      <c r="D24" s="29" t="n">
        <v>2.5</v>
      </c>
      <c r="E24" s="20" t="inlineStr">
        <is>
          <t>cm</t>
        </is>
      </c>
      <c r="F24" s="22" t="n"/>
      <c r="G24" s="22" t="inlineStr">
        <is>
          <t>Panjang besi tulangan 1</t>
        </is>
      </c>
      <c r="H24" s="22" t="n"/>
      <c r="I24" s="334">
        <f>IFERROR(I9*D12,0)</f>
        <v/>
      </c>
      <c r="J24" s="20" t="inlineStr">
        <is>
          <t>m</t>
        </is>
      </c>
      <c r="L24" s="38" t="n"/>
      <c r="M24" s="22">
        <f>C85</f>
        <v/>
      </c>
      <c r="O24" s="335">
        <f>H85</f>
        <v/>
      </c>
      <c r="P24" s="38" t="inlineStr">
        <is>
          <t>m³</t>
        </is>
      </c>
      <c r="Q24" s="336" t="n">
        <v>400000</v>
      </c>
      <c r="R24" s="337">
        <f>IFERROR(Q24*O24,0)</f>
        <v/>
      </c>
      <c r="S24" s="20" t="n"/>
    </row>
    <row r="25" ht="14.25" customHeight="1" s="324">
      <c r="B25" s="26" t="n"/>
      <c r="C25" s="22" t="inlineStr">
        <is>
          <t>Panjang besi sengkang</t>
        </is>
      </c>
      <c r="D25" s="75">
        <f>((D10+D11)*2)-(D24*8/100)+(10*D16*2/1000)</f>
        <v/>
      </c>
      <c r="E25" s="20" t="inlineStr">
        <is>
          <t>m</t>
        </is>
      </c>
      <c r="F25" s="22" t="n"/>
      <c r="G25" s="22" t="inlineStr">
        <is>
          <t>Panjang besi tulangan 2</t>
        </is>
      </c>
      <c r="H25" s="22" t="n"/>
      <c r="I25" s="334">
        <f>IFERROR(I10*D12,0)</f>
        <v/>
      </c>
      <c r="J25" s="20" t="inlineStr">
        <is>
          <t>m</t>
        </is>
      </c>
      <c r="L25" s="38" t="n"/>
      <c r="M25" s="22">
        <f>C86</f>
        <v/>
      </c>
      <c r="O25" s="335">
        <f>H86</f>
        <v/>
      </c>
      <c r="P25" s="38" t="inlineStr">
        <is>
          <t>liter</t>
        </is>
      </c>
      <c r="Q25" s="336" t="n">
        <v>200</v>
      </c>
      <c r="R25" s="337">
        <f>IFERROR(Q25*O25,0)</f>
        <v/>
      </c>
      <c r="S25" s="20" t="n"/>
    </row>
    <row r="26" ht="14.25" customHeight="1" s="324">
      <c r="C26" s="22" t="inlineStr">
        <is>
          <t>Panjang kawat ikat</t>
        </is>
      </c>
      <c r="D26" s="29" t="n">
        <v>0.35</v>
      </c>
      <c r="E26" s="20" t="inlineStr">
        <is>
          <t>m</t>
        </is>
      </c>
      <c r="F26" s="22" t="n"/>
      <c r="G26" s="22" t="inlineStr">
        <is>
          <t>Panjang besi sengkang</t>
        </is>
      </c>
      <c r="H26" s="22" t="n"/>
      <c r="I26" s="334">
        <f>IFERROR(I11*D12,0)</f>
        <v/>
      </c>
      <c r="J26" s="20" t="inlineStr">
        <is>
          <t>m</t>
        </is>
      </c>
      <c r="O26" s="44" t="inlineStr">
        <is>
          <t>Jumlah Harga Bahan =</t>
        </is>
      </c>
      <c r="R26" s="338">
        <f>SUM(R15:R25)</f>
        <v/>
      </c>
      <c r="S26" s="20" t="n"/>
    </row>
    <row r="27" ht="14.25" customHeight="1" s="324">
      <c r="C27" s="22" t="inlineStr">
        <is>
          <t>Massa jenis besi, ρ</t>
        </is>
      </c>
      <c r="D27" s="366" t="n">
        <v>7850</v>
      </c>
      <c r="E27" s="20" t="inlineStr">
        <is>
          <t>kg/m³</t>
        </is>
      </c>
      <c r="F27" s="22" t="n"/>
      <c r="G27" s="22" t="inlineStr">
        <is>
          <t>Panjang kawat beton</t>
        </is>
      </c>
      <c r="H27" s="22" t="n"/>
      <c r="I27" s="334">
        <f>IFERROR(I12*D12,0)</f>
        <v/>
      </c>
      <c r="J27" s="20" t="inlineStr">
        <is>
          <t>m</t>
        </is>
      </c>
      <c r="Q27" s="339" t="inlineStr">
        <is>
          <t>TOTAL</t>
        </is>
      </c>
      <c r="R27" s="340">
        <f>IFERROR(R13+R26,0)</f>
        <v/>
      </c>
      <c r="S27" s="20" t="n"/>
    </row>
    <row r="28" ht="14.25" customHeight="1" s="324">
      <c r="D28" s="48" t="n"/>
      <c r="E28" s="49" t="n"/>
      <c r="I28" s="48" t="n"/>
      <c r="J28" s="49" t="n"/>
      <c r="Q28" s="341" t="n"/>
      <c r="R28" s="56" t="inlineStr">
        <is>
          <t>Biaya Pekerjaan</t>
        </is>
      </c>
      <c r="S28" s="20" t="n"/>
    </row>
    <row r="29" ht="14.25" customHeight="1" s="324">
      <c r="Q29" s="48" t="n"/>
      <c r="R29" s="48" t="n"/>
      <c r="S29" s="49" t="n"/>
    </row>
    <row r="30" ht="14.25" customHeight="1" s="324"/>
    <row r="31" ht="14.25" customHeight="1" s="324">
      <c r="I31" s="349">
        <f>IFERROR((D19+D20)*D26,0)</f>
        <v/>
      </c>
    </row>
    <row r="32" ht="14.25" customHeight="1" s="324">
      <c r="I32" s="349">
        <f>IFERROR((I16+I17)+1,0)</f>
        <v/>
      </c>
    </row>
    <row r="33" ht="14.25" customHeight="1" s="324"/>
    <row r="34" ht="14.25" customHeight="1" s="324"/>
    <row r="35" ht="14.25" customHeight="1" s="324"/>
    <row r="36" ht="14.25" customHeight="1" s="324"/>
    <row r="37" ht="14.25" customHeight="1" s="324">
      <c r="O37" s="22" t="n"/>
      <c r="P37" s="22" t="n"/>
      <c r="Q37" s="22" t="n"/>
      <c r="R37" s="22" t="n"/>
      <c r="S37" s="22" t="n"/>
      <c r="T37" s="22" t="n"/>
      <c r="U37" s="22" t="n"/>
    </row>
    <row r="38" ht="14.25" customHeight="1" s="324">
      <c r="O38" s="22" t="n"/>
      <c r="P38" s="22" t="n"/>
      <c r="Q38" s="22" t="n"/>
      <c r="R38" s="22" t="n"/>
      <c r="S38" s="22" t="n"/>
      <c r="T38" s="22" t="n"/>
      <c r="U38" s="22" t="n"/>
    </row>
    <row r="39" ht="14.25" customHeight="1" s="324">
      <c r="O39" s="22" t="n"/>
      <c r="P39" s="22" t="n"/>
      <c r="Q39" s="22" t="n"/>
      <c r="R39" s="22" t="n"/>
      <c r="S39" s="22" t="n"/>
      <c r="T39" s="22" t="n"/>
      <c r="U39" s="22" t="n"/>
    </row>
    <row r="40" ht="14.25" customHeight="1" s="324">
      <c r="O40" s="22" t="n"/>
      <c r="P40" s="22" t="n"/>
      <c r="Q40" s="22" t="n"/>
      <c r="R40" s="22" t="n"/>
      <c r="S40" s="22" t="n"/>
      <c r="T40" s="22" t="n"/>
      <c r="U40" s="22" t="n"/>
    </row>
    <row r="41" ht="14.25" customHeight="1" s="324">
      <c r="O41" s="22" t="n"/>
      <c r="P41" s="22" t="n"/>
      <c r="Q41" s="69" t="n"/>
      <c r="R41" s="347">
        <f>((D17/1000))</f>
        <v/>
      </c>
      <c r="S41" s="22" t="n"/>
      <c r="T41" s="22" t="n"/>
      <c r="U41" s="22" t="n"/>
    </row>
    <row r="42" ht="14.25" customHeight="1" s="324">
      <c r="O42" s="22" t="n"/>
      <c r="P42" s="22" t="n"/>
      <c r="Q42" s="69" t="n"/>
      <c r="R42" s="367">
        <f>PI()*(R41/2)^2</f>
        <v/>
      </c>
      <c r="S42" s="22" t="n"/>
      <c r="T42" s="22" t="n"/>
      <c r="U42" s="22" t="n"/>
    </row>
    <row r="43" ht="14.25" customHeight="1" s="324">
      <c r="O43" s="22" t="n"/>
      <c r="P43" s="22" t="n"/>
      <c r="Q43" s="69" t="n"/>
      <c r="R43" s="347" t="n"/>
      <c r="S43" s="22" t="n"/>
      <c r="T43" s="22" t="n"/>
      <c r="U43" s="22" t="n"/>
    </row>
    <row r="44" ht="14.25" customHeight="1" s="324">
      <c r="O44" s="22" t="n"/>
      <c r="P44" s="22" t="n"/>
      <c r="Q44" s="347">
        <f>((D14/1000))</f>
        <v/>
      </c>
      <c r="R44" s="81">
        <f>IFERROR((Q45*I24)*D27,0)</f>
        <v/>
      </c>
      <c r="S44" s="22" t="n"/>
      <c r="T44" s="22" t="n"/>
      <c r="U44" s="22" t="n"/>
    </row>
    <row r="45" ht="14.25" customHeight="1" s="324">
      <c r="O45" s="22" t="n"/>
      <c r="P45" s="22" t="n"/>
      <c r="Q45" s="367">
        <f>PI()*(Q44/2)^2</f>
        <v/>
      </c>
      <c r="R45" s="81">
        <f>IFERROR((Q48*I25)*D27,0)</f>
        <v/>
      </c>
      <c r="S45" s="22" t="n"/>
      <c r="T45" s="22" t="n"/>
      <c r="U45" s="22" t="n"/>
    </row>
    <row r="46" ht="14.25" customHeight="1" s="324">
      <c r="O46" s="22" t="n"/>
      <c r="P46" s="22" t="n"/>
      <c r="Q46" s="69" t="n"/>
      <c r="R46" s="81">
        <f>IFERROR((Q51*I26)*D27,0)</f>
        <v/>
      </c>
      <c r="S46" s="22" t="n"/>
      <c r="T46" s="22" t="n"/>
      <c r="U46" s="22" t="n"/>
    </row>
    <row r="47" ht="14.25" customHeight="1" s="324">
      <c r="O47" s="22" t="n"/>
      <c r="P47" s="22" t="n"/>
      <c r="Q47" s="347">
        <f>((D15/1000))</f>
        <v/>
      </c>
      <c r="R47" s="81">
        <f>SUM(R44:R46)</f>
        <v/>
      </c>
      <c r="S47" s="22" t="n"/>
      <c r="T47" s="22" t="n"/>
      <c r="U47" s="22" t="n"/>
    </row>
    <row r="48" ht="14.25" customHeight="1" s="324">
      <c r="O48" s="22" t="n"/>
      <c r="P48" s="22" t="n"/>
      <c r="Q48" s="367">
        <f>PI()*(Q47/2)^2</f>
        <v/>
      </c>
      <c r="R48" s="69" t="n"/>
      <c r="S48" s="22" t="n"/>
      <c r="T48" s="22" t="n"/>
      <c r="U48" s="22" t="n"/>
    </row>
    <row r="49" ht="14.25" customHeight="1" s="324">
      <c r="O49" s="22" t="n"/>
      <c r="P49" s="22" t="n"/>
      <c r="Q49" s="69" t="n"/>
      <c r="R49" s="69" t="n"/>
      <c r="S49" s="22" t="n"/>
      <c r="T49" s="22" t="n"/>
      <c r="U49" s="22" t="n"/>
    </row>
    <row r="50" ht="14.25" customHeight="1" s="324">
      <c r="C50" s="19" t="inlineStr">
        <is>
          <t>AHSP S.E. DIRJEN BHINA KONSTRUKSI NO. 30 TAHUN 2025</t>
        </is>
      </c>
      <c r="D50" s="22" t="n"/>
      <c r="E50" s="22" t="n"/>
      <c r="F50" s="22" t="n"/>
      <c r="G50" s="22" t="n"/>
      <c r="O50" s="22" t="n"/>
      <c r="P50" s="22" t="n"/>
      <c r="Q50" s="347">
        <f>((D16/1000))</f>
        <v/>
      </c>
      <c r="R50" s="69" t="n"/>
      <c r="S50" s="22" t="n"/>
      <c r="T50" s="22" t="n"/>
      <c r="U50" s="22" t="n"/>
    </row>
    <row r="51" ht="14.25" customHeight="1" s="324">
      <c r="C51" s="22" t="n"/>
      <c r="D51" s="22" t="n"/>
      <c r="E51" s="22" t="n"/>
      <c r="F51" s="22" t="n"/>
      <c r="G51" s="22" t="n"/>
      <c r="O51" s="22" t="n"/>
      <c r="P51" s="22" t="n"/>
      <c r="Q51" s="367">
        <f>PI()*(Q50/2)^2</f>
        <v/>
      </c>
      <c r="R51" s="69" t="n"/>
      <c r="S51" s="22" t="n"/>
      <c r="T51" s="22" t="n"/>
      <c r="U51" s="22" t="n"/>
    </row>
    <row r="52" ht="30" customHeight="1" s="324">
      <c r="C52" s="84" t="inlineStr">
        <is>
          <t>1 kg Penulangan Kolom, Balok, Ring Balk dan Sloof untuk BjTP diameter &lt;12 mm cara Manual</t>
        </is>
      </c>
      <c r="G52" s="22" t="n"/>
      <c r="O52" s="22" t="n"/>
      <c r="P52" s="22" t="n"/>
      <c r="Q52" s="22" t="n"/>
      <c r="R52" s="22" t="n"/>
      <c r="S52" s="22" t="n"/>
      <c r="T52" s="22" t="n"/>
      <c r="U52" s="22" t="n"/>
    </row>
    <row r="53" ht="14.25" customHeight="1" s="324">
      <c r="C53" s="58" t="inlineStr">
        <is>
          <t>Uraian</t>
        </is>
      </c>
      <c r="D53" s="59" t="inlineStr">
        <is>
          <t>Koefisien</t>
        </is>
      </c>
      <c r="E53" s="59" t="inlineStr">
        <is>
          <t>Sat.</t>
        </is>
      </c>
      <c r="F53" s="22" t="n"/>
      <c r="G53" s="22" t="n"/>
      <c r="O53" s="22" t="n"/>
      <c r="P53" s="22" t="n"/>
      <c r="Q53" s="22" t="n"/>
      <c r="R53" s="22" t="n"/>
      <c r="S53" s="22" t="n"/>
      <c r="T53" s="22" t="n"/>
      <c r="U53" s="22" t="n"/>
    </row>
    <row r="54" ht="14.25" customHeight="1" s="324">
      <c r="C54" s="342" t="inlineStr">
        <is>
          <t>TENAGA KERJA</t>
        </is>
      </c>
      <c r="D54" s="343" t="n"/>
      <c r="E54" s="344" t="n"/>
      <c r="F54" s="22" t="n"/>
      <c r="G54" s="22" t="n"/>
      <c r="O54" s="22" t="n"/>
      <c r="P54" s="22" t="n"/>
      <c r="Q54" s="22" t="n"/>
      <c r="R54" s="22" t="n"/>
      <c r="S54" s="22" t="n"/>
      <c r="T54" s="22" t="n"/>
      <c r="U54" s="22" t="n"/>
    </row>
    <row r="55" ht="14.25" customHeight="1" s="324">
      <c r="C55" s="63" t="inlineStr">
        <is>
          <t>Pekerja</t>
        </is>
      </c>
      <c r="D55" s="368" t="n">
        <v>0.0016</v>
      </c>
      <c r="E55" s="65" t="inlineStr">
        <is>
          <t>OH</t>
        </is>
      </c>
      <c r="F55" s="22" t="n"/>
      <c r="G55" s="22" t="n"/>
      <c r="H55" s="347">
        <f>IFERROR(I19*D55,0)</f>
        <v/>
      </c>
      <c r="I55" s="81">
        <f>H55+H66+H78+H91</f>
        <v/>
      </c>
      <c r="J55" s="69" t="n"/>
      <c r="O55" s="22" t="n"/>
      <c r="P55" s="22" t="n"/>
      <c r="Q55" s="22" t="n"/>
      <c r="R55" s="22" t="n"/>
      <c r="S55" s="22" t="n"/>
      <c r="T55" s="22" t="n"/>
      <c r="U55" s="22" t="n"/>
    </row>
    <row r="56" ht="14.25" customHeight="1" s="324">
      <c r="C56" s="63" t="inlineStr">
        <is>
          <t>Tukang besi</t>
        </is>
      </c>
      <c r="D56" s="368" t="n">
        <v>0.0016</v>
      </c>
      <c r="E56" s="65" t="inlineStr">
        <is>
          <t>OH</t>
        </is>
      </c>
      <c r="F56" s="22" t="n"/>
      <c r="G56" s="22" t="n"/>
      <c r="H56" s="347">
        <f>IFERROR(I19*D56,0)</f>
        <v/>
      </c>
      <c r="I56" s="81">
        <f>H56+H67+H79</f>
        <v/>
      </c>
      <c r="J56" s="69" t="n"/>
      <c r="O56" s="22" t="n"/>
      <c r="P56" s="22" t="n"/>
      <c r="Q56" s="22" t="n"/>
      <c r="R56" s="22" t="n"/>
      <c r="S56" s="22" t="n"/>
      <c r="T56" s="22" t="n"/>
      <c r="U56" s="22" t="n"/>
    </row>
    <row r="57" ht="14.25" customHeight="1" s="324">
      <c r="C57" s="63" t="inlineStr">
        <is>
          <t>Kepala tukang</t>
        </is>
      </c>
      <c r="D57" s="368" t="n">
        <v>0.00016</v>
      </c>
      <c r="E57" s="65" t="inlineStr">
        <is>
          <t>OH</t>
        </is>
      </c>
      <c r="F57" s="22" t="n"/>
      <c r="G57" s="22" t="n"/>
      <c r="H57" s="347">
        <f>IFERROR(I19*D57,0)</f>
        <v/>
      </c>
      <c r="I57" s="81">
        <f>H57+H68+H80</f>
        <v/>
      </c>
      <c r="J57" s="69" t="n"/>
      <c r="O57" s="22" t="n"/>
      <c r="P57" s="22" t="n"/>
      <c r="Q57" s="22" t="n"/>
      <c r="R57" s="22" t="n"/>
      <c r="S57" s="22" t="n"/>
      <c r="T57" s="22" t="n"/>
      <c r="U57" s="22" t="n"/>
    </row>
    <row r="58" ht="14.25" customHeight="1" s="324">
      <c r="C58" s="63" t="inlineStr">
        <is>
          <t>Mandor</t>
        </is>
      </c>
      <c r="D58" s="368" t="n">
        <v>0.00016</v>
      </c>
      <c r="E58" s="65" t="inlineStr">
        <is>
          <t>OH</t>
        </is>
      </c>
      <c r="F58" s="22" t="n"/>
      <c r="G58" s="22" t="n"/>
      <c r="H58" s="347">
        <f>IFERROR(I19*D58,0)</f>
        <v/>
      </c>
      <c r="I58" s="81">
        <f>H58+H69+H81+H92</f>
        <v/>
      </c>
      <c r="J58" s="69" t="n"/>
      <c r="O58" s="22" t="n"/>
      <c r="P58" s="22" t="n"/>
      <c r="Q58" s="22" t="n"/>
      <c r="R58" s="22" t="n"/>
      <c r="S58" s="22" t="n"/>
      <c r="T58" s="22" t="n"/>
      <c r="U58" s="22" t="n"/>
    </row>
    <row r="59" ht="14.25" customHeight="1" s="324">
      <c r="C59" s="63" t="inlineStr">
        <is>
          <t>BAHAN</t>
        </is>
      </c>
      <c r="D59" s="343" t="n"/>
      <c r="E59" s="344" t="n"/>
      <c r="F59" s="22" t="n"/>
      <c r="G59" s="22" t="n"/>
      <c r="H59" s="22" t="n"/>
      <c r="I59" s="22" t="n"/>
      <c r="J59" s="69" t="n"/>
      <c r="O59" s="22" t="n"/>
      <c r="P59" s="22" t="n"/>
      <c r="Q59" s="22" t="n"/>
      <c r="R59" s="22" t="n"/>
      <c r="S59" s="22" t="n"/>
      <c r="T59" s="22" t="n"/>
      <c r="U59" s="22" t="n"/>
    </row>
    <row r="60" ht="27" customHeight="1" s="324">
      <c r="C60" s="63" t="inlineStr">
        <is>
          <t>Baja Tulangan Polos (BjTP) diameter &lt; 12 mm</t>
        </is>
      </c>
      <c r="D60" s="369" t="n">
        <v>1.02</v>
      </c>
      <c r="E60" s="65" t="inlineStr">
        <is>
          <t>kg</t>
        </is>
      </c>
      <c r="F60" s="22" t="n"/>
      <c r="G60" s="22" t="n"/>
      <c r="H60" s="22" t="n"/>
      <c r="I60" s="22" t="n"/>
      <c r="J60" s="69" t="n"/>
      <c r="O60" s="22" t="n"/>
      <c r="P60" s="22" t="n"/>
      <c r="Q60" s="22" t="n"/>
      <c r="R60" s="22" t="n"/>
      <c r="S60" s="22" t="n"/>
      <c r="T60" s="22" t="n"/>
      <c r="U60" s="22" t="n"/>
    </row>
    <row r="61" ht="14.25" customHeight="1" s="324">
      <c r="C61" s="63" t="inlineStr">
        <is>
          <t>Kawat beton</t>
        </is>
      </c>
      <c r="D61" s="348" t="n">
        <v>0.028</v>
      </c>
      <c r="E61" s="65" t="inlineStr">
        <is>
          <t>kg</t>
        </is>
      </c>
      <c r="F61" s="22" t="n"/>
      <c r="G61" s="22" t="n"/>
      <c r="H61" s="22" t="n"/>
      <c r="I61" s="22" t="n"/>
      <c r="J61" s="69" t="n"/>
      <c r="O61" s="22" t="n"/>
      <c r="P61" s="22" t="n"/>
      <c r="Q61" s="22" t="n"/>
      <c r="R61" s="22" t="n"/>
      <c r="S61" s="22" t="n"/>
      <c r="T61" s="22" t="n"/>
      <c r="U61" s="22" t="n"/>
    </row>
    <row r="62" ht="14.25" customHeight="1" s="324">
      <c r="C62" s="22" t="n"/>
      <c r="D62" s="22" t="n"/>
      <c r="E62" s="22" t="n"/>
      <c r="F62" s="22" t="n"/>
      <c r="G62" s="22" t="n"/>
      <c r="H62" s="22" t="n"/>
      <c r="I62" s="22" t="n"/>
      <c r="J62" s="69" t="n"/>
      <c r="O62" s="22" t="n"/>
      <c r="P62" s="22" t="n"/>
      <c r="Q62" s="22" t="n"/>
      <c r="R62" s="22" t="n"/>
      <c r="S62" s="22" t="n"/>
      <c r="T62" s="22" t="n"/>
      <c r="U62" s="22" t="n"/>
    </row>
    <row r="63" ht="14.25" customHeight="1" s="324">
      <c r="C63" s="57" t="inlineStr">
        <is>
          <t>Pemasangan 1 m2 bekisting untuk sloof  (3 kali pakai)</t>
        </is>
      </c>
      <c r="D63" s="22" t="n"/>
      <c r="E63" s="22" t="n"/>
      <c r="F63" s="22" t="n"/>
      <c r="G63" s="22" t="n"/>
      <c r="H63" s="69" t="n"/>
      <c r="I63" s="69" t="n"/>
      <c r="J63" s="69" t="n"/>
      <c r="O63" s="22" t="n"/>
      <c r="P63" s="22" t="n"/>
      <c r="Q63" s="22" t="n"/>
      <c r="R63" s="22" t="n"/>
      <c r="S63" s="22" t="n"/>
      <c r="T63" s="22" t="n"/>
      <c r="U63" s="22" t="n"/>
    </row>
    <row r="64" ht="14.25" customHeight="1" s="324">
      <c r="C64" s="58" t="inlineStr">
        <is>
          <t>Uraian</t>
        </is>
      </c>
      <c r="D64" s="59" t="inlineStr">
        <is>
          <t>Koefisien</t>
        </is>
      </c>
      <c r="E64" s="59" t="inlineStr">
        <is>
          <t>Sat.</t>
        </is>
      </c>
      <c r="F64" s="22" t="n"/>
      <c r="G64" s="22" t="n"/>
      <c r="H64" s="69" t="n"/>
      <c r="I64" s="69" t="n"/>
      <c r="J64" s="69" t="n"/>
      <c r="O64" s="22" t="n"/>
      <c r="P64" s="22" t="n"/>
      <c r="Q64" s="22" t="n"/>
      <c r="R64" s="22" t="n"/>
      <c r="S64" s="22" t="n"/>
      <c r="T64" s="22" t="n"/>
      <c r="U64" s="22" t="n"/>
    </row>
    <row r="65" ht="14.25" customHeight="1" s="324">
      <c r="C65" s="342" t="inlineStr">
        <is>
          <t>TENAGA KERJA</t>
        </is>
      </c>
      <c r="D65" s="343" t="n"/>
      <c r="E65" s="344" t="n"/>
      <c r="F65" s="22" t="n"/>
      <c r="G65" s="22" t="n"/>
      <c r="H65" s="22" t="n"/>
      <c r="I65" s="69" t="n"/>
      <c r="J65" s="69" t="n"/>
      <c r="O65" s="22" t="n"/>
      <c r="P65" s="22" t="n"/>
      <c r="Q65" s="22" t="n"/>
      <c r="R65" s="22" t="n"/>
      <c r="S65" s="22" t="n"/>
      <c r="T65" s="22" t="n"/>
      <c r="U65" s="22" t="n"/>
    </row>
    <row r="66" ht="14.25" customHeight="1" s="324">
      <c r="C66" s="63" t="inlineStr">
        <is>
          <t>Pekerja</t>
        </is>
      </c>
      <c r="D66" s="345" t="n">
        <v>0.52</v>
      </c>
      <c r="E66" s="65" t="inlineStr">
        <is>
          <t>OH</t>
        </is>
      </c>
      <c r="F66" s="22" t="n"/>
      <c r="G66" s="22" t="n"/>
      <c r="H66" s="347">
        <f>IFERROR(I20*D66,0)</f>
        <v/>
      </c>
      <c r="I66" s="69" t="n"/>
      <c r="J66" s="69" t="n"/>
      <c r="O66" s="22" t="n"/>
      <c r="P66" s="22" t="n"/>
      <c r="Q66" s="22" t="n"/>
      <c r="R66" s="22" t="n"/>
      <c r="S66" s="22" t="n"/>
      <c r="T66" s="22" t="n"/>
      <c r="U66" s="22" t="n"/>
    </row>
    <row r="67" ht="14.25" customHeight="1" s="324">
      <c r="C67" s="63" t="inlineStr">
        <is>
          <t>Tukang kayu</t>
        </is>
      </c>
      <c r="D67" s="345" t="n">
        <v>0.26</v>
      </c>
      <c r="E67" s="65" t="inlineStr">
        <is>
          <t>OH</t>
        </is>
      </c>
      <c r="F67" s="22" t="n"/>
      <c r="G67" s="22" t="n"/>
      <c r="H67" s="347">
        <f>IFERROR(I20*D67,0)</f>
        <v/>
      </c>
      <c r="I67" s="69" t="n"/>
      <c r="J67" s="69" t="n"/>
      <c r="O67" s="22" t="n"/>
      <c r="P67" s="22" t="n"/>
      <c r="Q67" s="22" t="n"/>
      <c r="R67" s="22" t="n"/>
      <c r="S67" s="22" t="n"/>
      <c r="T67" s="22" t="n"/>
      <c r="U67" s="22" t="n"/>
    </row>
    <row r="68" ht="14.25" customHeight="1" s="324">
      <c r="C68" s="63" t="inlineStr">
        <is>
          <t>Kepala tukang</t>
        </is>
      </c>
      <c r="D68" s="345" t="n">
        <v>0.026</v>
      </c>
      <c r="E68" s="65" t="inlineStr">
        <is>
          <t>OH</t>
        </is>
      </c>
      <c r="F68" s="22" t="n"/>
      <c r="G68" s="22" t="n"/>
      <c r="H68" s="347">
        <f>IFERROR(I20*D68,0)</f>
        <v/>
      </c>
      <c r="I68" s="69" t="n"/>
      <c r="J68" s="69" t="n"/>
      <c r="O68" s="22" t="n"/>
      <c r="P68" s="22" t="n"/>
      <c r="Q68" s="22" t="n"/>
      <c r="R68" s="22" t="n"/>
      <c r="S68" s="22" t="n"/>
      <c r="T68" s="22" t="n"/>
      <c r="U68" s="22" t="n"/>
    </row>
    <row r="69" ht="14.25" customHeight="1" s="324">
      <c r="C69" s="63" t="inlineStr">
        <is>
          <t>Mandor</t>
        </is>
      </c>
      <c r="D69" s="345" t="n">
        <v>0.008999999999999999</v>
      </c>
      <c r="E69" s="65" t="inlineStr">
        <is>
          <t>OH</t>
        </is>
      </c>
      <c r="F69" s="22" t="n"/>
      <c r="G69" s="22" t="n"/>
      <c r="H69" s="347">
        <f>IFERROR(I20*D69,0)</f>
        <v/>
      </c>
      <c r="I69" s="69" t="n"/>
      <c r="J69" s="69" t="n"/>
      <c r="O69" s="22" t="n"/>
      <c r="P69" s="22" t="n"/>
      <c r="Q69" s="22" t="n"/>
      <c r="R69" s="22" t="n"/>
      <c r="S69" s="22" t="n"/>
      <c r="T69" s="22" t="n"/>
      <c r="U69" s="22" t="n"/>
    </row>
    <row r="70" ht="14.25" customHeight="1" s="324">
      <c r="C70" s="63" t="inlineStr">
        <is>
          <t>BAHAN</t>
        </is>
      </c>
      <c r="D70" s="343" t="n"/>
      <c r="E70" s="344" t="n"/>
      <c r="F70" s="22" t="n"/>
      <c r="G70" s="22" t="n"/>
      <c r="H70" s="69" t="n"/>
      <c r="I70" s="69" t="n"/>
      <c r="J70" s="69" t="n"/>
    </row>
    <row r="71" ht="14.25" customHeight="1" s="324">
      <c r="C71" s="63" t="inlineStr">
        <is>
          <t>Kayu papan kelas III</t>
        </is>
      </c>
      <c r="D71" s="369" t="n">
        <v>0.018</v>
      </c>
      <c r="E71" s="65" t="inlineStr">
        <is>
          <t>m3</t>
        </is>
      </c>
      <c r="F71" s="22" t="n"/>
      <c r="G71" s="22" t="n"/>
      <c r="H71" s="81">
        <f>IFERROR(I20*D71,0)</f>
        <v/>
      </c>
      <c r="I71" s="69" t="n"/>
      <c r="J71" s="69" t="n"/>
    </row>
    <row r="72" ht="14.25" customHeight="1" s="324">
      <c r="C72" s="63" t="inlineStr">
        <is>
          <t>Paku 4 inch</t>
        </is>
      </c>
      <c r="D72" s="369" t="n">
        <v>0.3</v>
      </c>
      <c r="E72" s="65" t="inlineStr">
        <is>
          <t>kg</t>
        </is>
      </c>
      <c r="F72" s="22" t="n"/>
      <c r="G72" s="22" t="n"/>
      <c r="H72" s="81">
        <f>IFERROR(I20*D72,0)</f>
        <v/>
      </c>
      <c r="I72" s="69" t="n"/>
      <c r="J72" s="69" t="n"/>
    </row>
    <row r="73" ht="14.25" customHeight="1" s="324">
      <c r="C73" s="63" t="inlineStr">
        <is>
          <t>Minyak Bekisting</t>
        </is>
      </c>
      <c r="D73" s="348" t="n">
        <v>0.1</v>
      </c>
      <c r="E73" s="65" t="inlineStr">
        <is>
          <t>liter</t>
        </is>
      </c>
      <c r="F73" s="22" t="n"/>
      <c r="G73" s="22" t="n"/>
      <c r="H73" s="81">
        <f>IFERROR(I20*D73,0)</f>
        <v/>
      </c>
      <c r="I73" s="69" t="n"/>
      <c r="J73" s="69" t="n"/>
    </row>
    <row r="74" ht="14.25" customHeight="1" s="324">
      <c r="C74" s="22" t="n"/>
      <c r="D74" s="22" t="n"/>
      <c r="E74" s="22" t="n"/>
      <c r="F74" s="22" t="n"/>
      <c r="G74" s="22" t="n"/>
      <c r="H74" s="69" t="n"/>
      <c r="I74" s="69" t="n"/>
      <c r="J74" s="69" t="n"/>
    </row>
    <row r="75" ht="30" customHeight="1" s="324">
      <c r="C75" s="84" t="inlineStr">
        <is>
          <t>1 m3 beton mutu sedang f'c 21 MPa (setara K-275), slump (100 ± 25) mm, agregat maks 19 mm secara manual</t>
        </is>
      </c>
      <c r="H75" s="69" t="n"/>
      <c r="I75" s="69" t="n"/>
      <c r="J75" s="69" t="n"/>
    </row>
    <row r="76" ht="14.25" customHeight="1" s="324">
      <c r="C76" s="58" t="inlineStr">
        <is>
          <t>Uraian</t>
        </is>
      </c>
      <c r="D76" s="59" t="inlineStr">
        <is>
          <t>Koefisien</t>
        </is>
      </c>
      <c r="E76" s="59" t="inlineStr">
        <is>
          <t>Sat.</t>
        </is>
      </c>
      <c r="F76" s="22" t="n"/>
      <c r="G76" s="22" t="n"/>
      <c r="H76" s="69" t="n"/>
      <c r="I76" s="69" t="n"/>
      <c r="J76" s="69" t="n"/>
    </row>
    <row r="77" ht="14.25" customHeight="1" s="324">
      <c r="C77" s="342" t="inlineStr">
        <is>
          <t>TENAGA KERJA</t>
        </is>
      </c>
      <c r="D77" s="343" t="n"/>
      <c r="E77" s="344" t="n"/>
      <c r="F77" s="22" t="n"/>
      <c r="G77" s="22" t="n"/>
      <c r="H77" s="69" t="n"/>
      <c r="I77" s="69" t="n"/>
      <c r="J77" s="69" t="n"/>
    </row>
    <row r="78" ht="14.25" customHeight="1" s="324">
      <c r="C78" s="63" t="inlineStr">
        <is>
          <t>Pekerja</t>
        </is>
      </c>
      <c r="D78" s="345" t="n">
        <v>1.65</v>
      </c>
      <c r="E78" s="65" t="inlineStr">
        <is>
          <t>OH</t>
        </is>
      </c>
      <c r="F78" s="22" t="n"/>
      <c r="G78" s="22" t="n"/>
      <c r="H78" s="347">
        <f>IFERROR(I21*D78,0)</f>
        <v/>
      </c>
      <c r="I78" s="69" t="n"/>
      <c r="J78" s="69" t="n"/>
    </row>
    <row r="79" ht="14.25" customHeight="1" s="324">
      <c r="C79" s="63" t="inlineStr">
        <is>
          <t>Tukang batu</t>
        </is>
      </c>
      <c r="D79" s="345" t="n">
        <v>0.275</v>
      </c>
      <c r="E79" s="65" t="inlineStr">
        <is>
          <t>OH</t>
        </is>
      </c>
      <c r="F79" s="22" t="n"/>
      <c r="G79" s="22" t="n"/>
      <c r="H79" s="347">
        <f>IFERROR(I21*D79,0)</f>
        <v/>
      </c>
      <c r="I79" s="69" t="n"/>
      <c r="J79" s="69" t="n"/>
    </row>
    <row r="80" ht="14.25" customHeight="1" s="324">
      <c r="C80" s="63" t="inlineStr">
        <is>
          <t>Kepala tukang</t>
        </is>
      </c>
      <c r="D80" s="345" t="n">
        <v>0.028</v>
      </c>
      <c r="E80" s="65" t="inlineStr">
        <is>
          <t>OH</t>
        </is>
      </c>
      <c r="F80" s="22" t="n"/>
      <c r="G80" s="22" t="n"/>
      <c r="H80" s="347">
        <f>IFERROR(I21*D80,0)</f>
        <v/>
      </c>
      <c r="I80" s="69" t="n"/>
      <c r="J80" s="69" t="n"/>
    </row>
    <row r="81" ht="14.25" customHeight="1" s="324">
      <c r="C81" s="63" t="inlineStr">
        <is>
          <t>Mandor</t>
        </is>
      </c>
      <c r="D81" s="345" t="n">
        <v>0.008999999999999999</v>
      </c>
      <c r="E81" s="65" t="inlineStr">
        <is>
          <t>OH</t>
        </is>
      </c>
      <c r="F81" s="22" t="n"/>
      <c r="G81" s="22" t="n"/>
      <c r="H81" s="347">
        <f>IFERROR(I21*D81,0)</f>
        <v/>
      </c>
      <c r="I81" s="69" t="n"/>
      <c r="J81" s="69" t="n"/>
    </row>
    <row r="82" ht="14.25" customHeight="1" s="324">
      <c r="C82" s="63" t="inlineStr">
        <is>
          <t>BAHAN</t>
        </is>
      </c>
      <c r="D82" s="343" t="n"/>
      <c r="E82" s="344" t="n"/>
      <c r="F82" s="22" t="n"/>
      <c r="G82" s="22" t="n"/>
      <c r="H82" s="69" t="n"/>
      <c r="I82" s="69" t="n"/>
      <c r="J82" s="69" t="n"/>
    </row>
    <row r="83" ht="14.25" customHeight="1" s="324">
      <c r="C83" s="63" t="inlineStr">
        <is>
          <t>Semen Portland (PC)</t>
        </is>
      </c>
      <c r="D83" s="369" t="n">
        <v>368</v>
      </c>
      <c r="E83" s="65" t="inlineStr">
        <is>
          <t>kg</t>
        </is>
      </c>
      <c r="F83" s="22" t="n"/>
      <c r="G83" s="22" t="n"/>
      <c r="H83" s="81">
        <f>IFERROR((I21*D83)/50,0)</f>
        <v/>
      </c>
      <c r="I83" s="69" t="n"/>
      <c r="J83" s="69" t="n"/>
    </row>
    <row r="84" ht="14.25" customHeight="1" s="324">
      <c r="C84" s="63" t="inlineStr">
        <is>
          <t>Pasir beton</t>
        </is>
      </c>
      <c r="D84" s="369" t="n">
        <v>770</v>
      </c>
      <c r="E84" s="65" t="inlineStr">
        <is>
          <t>kg</t>
        </is>
      </c>
      <c r="F84" s="22" t="n"/>
      <c r="G84" s="22" t="n"/>
      <c r="H84" s="81">
        <f>IFERROR((I21*D84)/1400,0)</f>
        <v/>
      </c>
      <c r="I84" s="69" t="n"/>
      <c r="J84" s="69" t="n"/>
    </row>
    <row r="85" ht="14.25" customHeight="1" s="324">
      <c r="C85" s="63" t="inlineStr">
        <is>
          <t>Batu split 2/3</t>
        </is>
      </c>
      <c r="D85" s="369" t="n">
        <v>1009</v>
      </c>
      <c r="E85" s="65" t="inlineStr">
        <is>
          <t>kg</t>
        </is>
      </c>
      <c r="F85" s="22" t="n"/>
      <c r="G85" s="22" t="n"/>
      <c r="H85" s="81">
        <f>IFERROR((I21*D85)/1450,0)</f>
        <v/>
      </c>
      <c r="I85" s="69" t="n"/>
      <c r="J85" s="69" t="n"/>
    </row>
    <row r="86" ht="14.25" customHeight="1" s="324">
      <c r="C86" s="63" t="inlineStr">
        <is>
          <t>Air</t>
        </is>
      </c>
      <c r="D86" s="348" t="n">
        <v>202</v>
      </c>
      <c r="E86" s="65" t="inlineStr">
        <is>
          <t>liter</t>
        </is>
      </c>
      <c r="F86" s="22" t="n"/>
      <c r="G86" s="22" t="n"/>
      <c r="H86" s="81">
        <f>IFERROR(I21*D86,0)</f>
        <v/>
      </c>
      <c r="I86" s="69" t="n"/>
      <c r="J86" s="69" t="n"/>
    </row>
    <row r="87" ht="14.25" customHeight="1" s="324">
      <c r="C87" s="22" t="n"/>
      <c r="D87" s="22" t="n"/>
      <c r="E87" s="22" t="n"/>
      <c r="F87" s="22" t="n"/>
      <c r="G87" s="22" t="n"/>
      <c r="H87" s="69" t="n"/>
      <c r="I87" s="69" t="n"/>
      <c r="J87" s="69" t="n"/>
    </row>
    <row r="88" ht="45" customHeight="1" s="324">
      <c r="C88" s="84" t="inlineStr">
        <is>
          <t>Pembongkaran 1 m2 bekisting secara biasa pada bangunan gedung (termasuk membersihkan dan membereskan puing-puing)</t>
        </is>
      </c>
      <c r="H88" s="69" t="n"/>
      <c r="I88" s="69" t="n"/>
      <c r="J88" s="69" t="n"/>
    </row>
    <row r="89" ht="14.25" customHeight="1" s="324">
      <c r="C89" s="58" t="inlineStr">
        <is>
          <t>Uraian</t>
        </is>
      </c>
      <c r="D89" s="59" t="inlineStr">
        <is>
          <t>Koefisien</t>
        </is>
      </c>
      <c r="E89" s="59" t="inlineStr">
        <is>
          <t>Sat.</t>
        </is>
      </c>
      <c r="F89" s="22" t="n"/>
      <c r="G89" s="22" t="n"/>
      <c r="H89" s="69" t="n"/>
      <c r="I89" s="69" t="n"/>
      <c r="J89" s="69" t="n"/>
    </row>
    <row r="90" ht="14.25" customHeight="1" s="324">
      <c r="C90" s="342" t="inlineStr">
        <is>
          <t>TENAGA KERJA</t>
        </is>
      </c>
      <c r="D90" s="343" t="n"/>
      <c r="E90" s="344" t="n"/>
      <c r="F90" s="22" t="n"/>
      <c r="G90" s="22" t="n"/>
      <c r="H90" s="22" t="n"/>
      <c r="I90" s="69" t="n"/>
      <c r="J90" s="69" t="n"/>
    </row>
    <row r="91" ht="14.25" customHeight="1" s="324">
      <c r="C91" s="63" t="inlineStr">
        <is>
          <t>Pekerja</t>
        </is>
      </c>
      <c r="D91" s="345" t="n">
        <v>0.04</v>
      </c>
      <c r="E91" s="65" t="inlineStr">
        <is>
          <t>OH</t>
        </is>
      </c>
      <c r="F91" s="22" t="n"/>
      <c r="G91" s="22" t="n"/>
      <c r="H91" s="347">
        <f>IFERROR(I20*D91,0)</f>
        <v/>
      </c>
      <c r="I91" s="69" t="n"/>
      <c r="J91" s="69" t="n"/>
    </row>
    <row r="92" ht="14.25" customHeight="1" s="324">
      <c r="C92" s="63" t="inlineStr">
        <is>
          <t>Mandor</t>
        </is>
      </c>
      <c r="D92" s="345" t="n">
        <v>0.004</v>
      </c>
      <c r="E92" s="65" t="inlineStr">
        <is>
          <t>OH</t>
        </is>
      </c>
      <c r="F92" s="22" t="n"/>
      <c r="G92" s="22" t="n"/>
      <c r="H92" s="347">
        <f>IFERROR(I20*D92,0)</f>
        <v/>
      </c>
      <c r="I92" s="69" t="n"/>
      <c r="J92" s="69" t="n"/>
    </row>
    <row r="93" ht="14.25" customHeight="1" s="324">
      <c r="C93" s="22" t="n"/>
      <c r="D93" s="22" t="n"/>
      <c r="E93" s="22" t="n"/>
      <c r="F93" s="22" t="n"/>
      <c r="G93" s="22" t="n"/>
      <c r="H93" s="22" t="n"/>
    </row>
    <row r="94" ht="14.25" customHeight="1" s="324">
      <c r="C94" s="22" t="n"/>
      <c r="D94" s="22" t="n"/>
      <c r="E94" s="22" t="n"/>
      <c r="F94" s="22" t="n"/>
      <c r="G94" s="22" t="n"/>
    </row>
    <row r="95" ht="14.25" customHeight="1" s="324">
      <c r="C95" s="22" t="n"/>
      <c r="D95" s="22" t="n"/>
      <c r="E95" s="22" t="n"/>
      <c r="F95" s="22" t="n"/>
      <c r="G95" s="22" t="n"/>
    </row>
    <row r="96" ht="14.25" customHeight="1" s="324">
      <c r="C96" s="22" t="n"/>
      <c r="D96" s="22" t="n"/>
      <c r="E96" s="22" t="n"/>
      <c r="F96" s="22" t="n"/>
      <c r="G96" s="22" t="n"/>
    </row>
    <row r="97" ht="14.25" customHeight="1" s="324">
      <c r="C97" s="22" t="n"/>
      <c r="D97" s="22" t="n"/>
      <c r="E97" s="22" t="n"/>
      <c r="F97" s="22" t="n"/>
      <c r="G97" s="22" t="n"/>
    </row>
    <row r="98" ht="14.25" customHeight="1" s="324">
      <c r="C98" s="22" t="n"/>
      <c r="D98" s="22" t="n"/>
      <c r="E98" s="22" t="n"/>
      <c r="F98" s="22" t="n"/>
      <c r="G98" s="22" t="n"/>
    </row>
    <row r="99" ht="14.25" customHeight="1" s="324">
      <c r="C99" s="22" t="n"/>
      <c r="D99" s="22" t="n"/>
      <c r="E99" s="22" t="n"/>
      <c r="F99" s="22" t="n"/>
      <c r="G99" s="22" t="n"/>
    </row>
    <row r="100" ht="14.25" customHeight="1" s="324">
      <c r="C100" s="22" t="n"/>
      <c r="D100" s="22" t="n"/>
      <c r="E100" s="22" t="n"/>
      <c r="F100" s="22" t="n"/>
      <c r="G100" s="22" t="n"/>
    </row>
    <row r="101" ht="14.25" customHeight="1" s="324">
      <c r="C101" s="22" t="n"/>
      <c r="D101" s="22" t="n"/>
      <c r="E101" s="22" t="n"/>
      <c r="F101" s="22" t="n"/>
      <c r="G101" s="22" t="n"/>
    </row>
    <row r="102" ht="14.25" customHeight="1" s="324">
      <c r="C102" s="22" t="n"/>
      <c r="D102" s="22" t="n"/>
      <c r="E102" s="22" t="n"/>
      <c r="F102" s="22" t="n"/>
      <c r="G102" s="22" t="n"/>
    </row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4">
    <mergeCell ref="C54:E54"/>
    <mergeCell ref="C52:F52"/>
    <mergeCell ref="Q27:Q28"/>
    <mergeCell ref="C75:G75"/>
    <mergeCell ref="O26:Q26"/>
    <mergeCell ref="C70:E70"/>
    <mergeCell ref="O13:Q13"/>
    <mergeCell ref="D3:I3"/>
    <mergeCell ref="C82:E82"/>
    <mergeCell ref="C90:E90"/>
    <mergeCell ref="C59:E59"/>
    <mergeCell ref="C77:E77"/>
    <mergeCell ref="C88:G88"/>
    <mergeCell ref="C65:E65"/>
  </mergeCells>
  <dataValidations count="1">
    <dataValidation sqref="L9:L12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/>
    <outlinePr summaryBelow="1" summaryRight="1"/>
    <pageSetUpPr/>
  </sheetPr>
  <dimension ref="A1:S9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7.29" customWidth="1" style="324" min="2" max="2"/>
    <col width="21.57" customWidth="1" style="324" min="3" max="3"/>
    <col width="11.71" customWidth="1" style="324" min="4" max="4"/>
    <col width="5.71" customWidth="1" style="324" min="5" max="5"/>
    <col width="7.29" customWidth="1" style="324" min="6" max="6"/>
    <col width="8.710000000000001" customWidth="1" style="324" min="7" max="7"/>
    <col width="11.14" customWidth="1" style="324" min="8" max="8"/>
    <col width="11.71" customWidth="1" style="324" min="9" max="9"/>
    <col width="4.71" customWidth="1" style="324" min="10" max="10"/>
    <col width="3.71" customWidth="1" style="324" min="11" max="11"/>
    <col width="5.29" customWidth="1" style="324" min="12" max="12"/>
    <col width="10.43" customWidth="1" style="324" min="13" max="13"/>
    <col width="11.71" customWidth="1" style="324" min="14" max="15"/>
    <col width="10.71" customWidth="1" style="324" min="16" max="16"/>
    <col width="16.71" customWidth="1" style="324" min="17" max="17"/>
    <col width="19.71" customWidth="1" style="324" min="18" max="18"/>
    <col width="3.86" customWidth="1" style="324" min="19" max="19"/>
    <col width="8.710000000000001" customWidth="1" style="324" min="20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9" t="n"/>
    </row>
    <row r="4" ht="14.25" customHeight="1" s="324">
      <c r="J4" s="10" t="n"/>
    </row>
    <row r="5" ht="14.25" customHeight="1" s="324">
      <c r="B5" s="11" t="inlineStr">
        <is>
          <t>5.</t>
        </is>
      </c>
      <c r="C5" s="12" t="inlineStr">
        <is>
          <t>PEKERJAAN STRUKTUR KOLOM BETON</t>
        </is>
      </c>
      <c r="D5" s="13" t="n"/>
      <c r="E5" s="13" t="n"/>
    </row>
    <row r="6" ht="14.25" customHeight="1" s="324">
      <c r="B6" s="10" t="n"/>
      <c r="C6" s="10" t="n"/>
      <c r="D6" s="10" t="n"/>
      <c r="E6" s="14" t="n"/>
      <c r="F6" s="15" t="n"/>
      <c r="G6" s="10" t="n"/>
      <c r="H6" s="10" t="n"/>
      <c r="I6" s="10" t="n"/>
      <c r="J6" s="14" t="n"/>
      <c r="L6" s="16" t="n"/>
      <c r="M6" s="16" t="n"/>
      <c r="N6" s="16" t="n"/>
      <c r="O6" s="10" t="n"/>
      <c r="P6" s="10" t="n"/>
      <c r="Q6" s="10" t="n"/>
      <c r="R6" s="10" t="n"/>
      <c r="S6" s="14" t="n"/>
    </row>
    <row r="7" ht="14.25" customHeight="1" s="324">
      <c r="B7" s="17" t="inlineStr">
        <is>
          <t>5.1</t>
        </is>
      </c>
      <c r="C7" s="17" t="inlineStr">
        <is>
          <t>Dimensi Utama</t>
        </is>
      </c>
      <c r="D7" s="18" t="n"/>
      <c r="E7" s="20" t="n"/>
      <c r="F7" s="17" t="inlineStr">
        <is>
          <t>5.2</t>
        </is>
      </c>
      <c r="G7" s="17" t="inlineStr">
        <is>
          <t>Volume</t>
        </is>
      </c>
      <c r="H7" s="18" t="n"/>
      <c r="I7" s="18" t="n"/>
      <c r="J7" s="20" t="n"/>
      <c r="L7" s="17" t="inlineStr">
        <is>
          <t>5.3</t>
        </is>
      </c>
      <c r="M7" s="17" t="inlineStr">
        <is>
          <t>Result</t>
        </is>
      </c>
      <c r="N7" s="17" t="n"/>
      <c r="O7" s="18" t="n"/>
      <c r="P7" s="18" t="n"/>
      <c r="Q7" s="18" t="n"/>
      <c r="R7" s="18" t="n"/>
      <c r="S7" s="20" t="n"/>
    </row>
    <row r="8" ht="14.25" customHeight="1" s="324">
      <c r="B8" s="22" t="n"/>
      <c r="C8" s="23" t="inlineStr">
        <is>
          <t>Ukuran kolom beton</t>
        </is>
      </c>
      <c r="D8" s="22" t="n"/>
      <c r="E8" s="20" t="n"/>
      <c r="F8" s="28" t="n"/>
      <c r="G8" s="23" t="inlineStr">
        <is>
          <t>Panjang besi 1 set kolom</t>
        </is>
      </c>
      <c r="H8" s="23" t="n"/>
      <c r="I8" s="23" t="n"/>
      <c r="J8" s="20" t="n"/>
      <c r="L8" s="25" t="n"/>
      <c r="M8" s="25" t="inlineStr">
        <is>
          <t>Uraian</t>
        </is>
      </c>
      <c r="N8" s="25" t="n"/>
      <c r="O8" s="25" t="inlineStr">
        <is>
          <t>Volume</t>
        </is>
      </c>
      <c r="P8" s="25" t="inlineStr">
        <is>
          <t>Satuan</t>
        </is>
      </c>
      <c r="Q8" s="25" t="inlineStr">
        <is>
          <t>Harga Satuan (Rp)</t>
        </is>
      </c>
      <c r="R8" s="25" t="inlineStr">
        <is>
          <t>Jumlah Harga (Rp)</t>
        </is>
      </c>
      <c r="S8" s="20" t="n"/>
    </row>
    <row r="9" ht="14.25" customHeight="1" s="324">
      <c r="B9" s="26" t="inlineStr">
        <is>
          <t>T</t>
        </is>
      </c>
      <c r="C9" s="22" t="inlineStr">
        <is>
          <t>Tinggi kolom</t>
        </is>
      </c>
      <c r="D9" s="29" t="n">
        <v>3</v>
      </c>
      <c r="E9" s="20" t="inlineStr">
        <is>
          <t>m</t>
        </is>
      </c>
      <c r="F9" s="31" t="n"/>
      <c r="G9" s="22" t="inlineStr">
        <is>
          <t>Besi utama</t>
        </is>
      </c>
      <c r="H9" s="35" t="n"/>
      <c r="I9" s="334">
        <f>IFERROR((D9+I14+I15)*D19,0)</f>
        <v/>
      </c>
      <c r="J9" s="20" t="inlineStr">
        <is>
          <t>m</t>
        </is>
      </c>
      <c r="L9" s="33" t="n">
        <v>1</v>
      </c>
      <c r="M9" s="36" t="inlineStr">
        <is>
          <t>Pekerja</t>
        </is>
      </c>
      <c r="O9" s="335">
        <f>I55</f>
        <v/>
      </c>
      <c r="P9" s="38" t="inlineStr">
        <is>
          <t>OH</t>
        </is>
      </c>
      <c r="Q9" s="336" t="n">
        <v>80000</v>
      </c>
      <c r="R9" s="337">
        <f>IFERROR((Q9*O9)*L9,0)</f>
        <v/>
      </c>
      <c r="S9" s="20" t="n"/>
    </row>
    <row r="10" ht="14.25" customHeight="1" s="324">
      <c r="B10" s="26" t="inlineStr">
        <is>
          <t>L</t>
        </is>
      </c>
      <c r="C10" s="22" t="inlineStr">
        <is>
          <t>Lebar kolom</t>
        </is>
      </c>
      <c r="D10" s="29" t="n">
        <v>0.15</v>
      </c>
      <c r="E10" s="20" t="inlineStr">
        <is>
          <t>m</t>
        </is>
      </c>
      <c r="F10" s="31" t="n"/>
      <c r="G10" s="22" t="inlineStr">
        <is>
          <t>Besi support</t>
        </is>
      </c>
      <c r="H10" s="35" t="n"/>
      <c r="I10" s="334">
        <f>IFERROR((D9+I14+I15)*D20,0)</f>
        <v/>
      </c>
      <c r="J10" s="20" t="inlineStr">
        <is>
          <t>m</t>
        </is>
      </c>
      <c r="L10" s="33" t="n">
        <v>1</v>
      </c>
      <c r="M10" s="36" t="inlineStr">
        <is>
          <t>Tukang</t>
        </is>
      </c>
      <c r="O10" s="335">
        <f>I56</f>
        <v/>
      </c>
      <c r="P10" s="38" t="inlineStr">
        <is>
          <t>OH</t>
        </is>
      </c>
      <c r="Q10" s="336" t="n">
        <v>135000</v>
      </c>
      <c r="R10" s="337">
        <f>IFERROR((Q10*O10)*L10,0)</f>
        <v/>
      </c>
      <c r="S10" s="20" t="n"/>
    </row>
    <row r="11" ht="14.25" customHeight="1" s="324">
      <c r="B11" s="26" t="inlineStr">
        <is>
          <t>P</t>
        </is>
      </c>
      <c r="C11" s="22" t="inlineStr">
        <is>
          <t>Panjang kolom</t>
        </is>
      </c>
      <c r="D11" s="29" t="n">
        <v>0.25</v>
      </c>
      <c r="E11" s="20" t="inlineStr">
        <is>
          <t>m</t>
        </is>
      </c>
      <c r="F11" s="31" t="n"/>
      <c r="G11" s="22" t="inlineStr">
        <is>
          <t>Besi sengkang/ring</t>
        </is>
      </c>
      <c r="H11" s="35" t="n"/>
      <c r="I11" s="334">
        <f>IFERROR(D25*I16,0)</f>
        <v/>
      </c>
      <c r="J11" s="20" t="inlineStr">
        <is>
          <t>m</t>
        </is>
      </c>
      <c r="L11" s="33" t="n">
        <v>1</v>
      </c>
      <c r="M11" s="36" t="inlineStr">
        <is>
          <t>Kepala Tukang</t>
        </is>
      </c>
      <c r="O11" s="335">
        <f>I57</f>
        <v/>
      </c>
      <c r="P11" s="38" t="inlineStr">
        <is>
          <t>OH</t>
        </is>
      </c>
      <c r="Q11" s="336" t="n">
        <v>150000</v>
      </c>
      <c r="R11" s="337">
        <f>IFERROR((Q11*O11)*L11,0)</f>
        <v/>
      </c>
      <c r="S11" s="20" t="n"/>
    </row>
    <row r="12" ht="14.25" customHeight="1" s="324">
      <c r="B12" s="26" t="n"/>
      <c r="C12" s="22" t="inlineStr">
        <is>
          <t>Jumlah kolom</t>
        </is>
      </c>
      <c r="D12" s="43" t="n">
        <v>5</v>
      </c>
      <c r="E12" s="20" t="inlineStr">
        <is>
          <t>unit</t>
        </is>
      </c>
      <c r="F12" s="31" t="n"/>
      <c r="G12" s="22" t="inlineStr">
        <is>
          <t>Kawat beton</t>
        </is>
      </c>
      <c r="H12" s="35" t="n"/>
      <c r="I12" s="334">
        <f>IFERROR((D19+D20)*(I16+1)*D26,0)</f>
        <v/>
      </c>
      <c r="J12" s="20" t="inlineStr">
        <is>
          <t>m</t>
        </is>
      </c>
      <c r="L12" s="33" t="n">
        <v>1</v>
      </c>
      <c r="M12" s="36" t="inlineStr">
        <is>
          <t>Mandor</t>
        </is>
      </c>
      <c r="O12" s="335">
        <f>I58</f>
        <v/>
      </c>
      <c r="P12" s="38" t="inlineStr">
        <is>
          <t>OH</t>
        </is>
      </c>
      <c r="Q12" s="336" t="n">
        <v>175000</v>
      </c>
      <c r="R12" s="337">
        <f>IFERROR((Q12*O12)*L12,0)</f>
        <v/>
      </c>
      <c r="S12" s="20" t="n"/>
    </row>
    <row r="13" ht="14.25" customHeight="1" s="324">
      <c r="B13" s="42" t="n"/>
      <c r="C13" s="23" t="inlineStr">
        <is>
          <t>Diameter besi tulangan</t>
        </is>
      </c>
      <c r="D13" s="22" t="n"/>
      <c r="E13" s="20" t="n"/>
      <c r="F13" s="31" t="n"/>
      <c r="G13" s="23" t="inlineStr">
        <is>
          <t>Keterangan</t>
        </is>
      </c>
      <c r="H13" s="22" t="n"/>
      <c r="I13" s="22" t="n"/>
      <c r="J13" s="20" t="n"/>
      <c r="O13" s="44" t="inlineStr">
        <is>
          <t>Jumlah Harga Tenaga Kerja =</t>
        </is>
      </c>
      <c r="R13" s="338">
        <f>SUM(R9:R12)</f>
        <v/>
      </c>
      <c r="S13" s="20" t="n"/>
    </row>
    <row r="14" ht="14.25" customHeight="1" s="324">
      <c r="B14" s="26" t="inlineStr">
        <is>
          <t>D1</t>
        </is>
      </c>
      <c r="C14" s="22" t="inlineStr">
        <is>
          <t>Besi Utama, Ø</t>
        </is>
      </c>
      <c r="D14" s="47" t="n">
        <v>12</v>
      </c>
      <c r="E14" s="20" t="inlineStr">
        <is>
          <t>mm</t>
        </is>
      </c>
      <c r="F14" s="31" t="n"/>
      <c r="G14" s="22" t="inlineStr">
        <is>
          <t>Kait atas</t>
        </is>
      </c>
      <c r="H14" s="22" t="n"/>
      <c r="I14" s="334">
        <f>MAX(D14:D15)*10/1000</f>
        <v/>
      </c>
      <c r="J14" s="20" t="inlineStr">
        <is>
          <t>m</t>
        </is>
      </c>
      <c r="L14" s="19" t="n"/>
      <c r="M14" s="36" t="inlineStr">
        <is>
          <t>BAHAN</t>
        </is>
      </c>
      <c r="R14" s="22" t="n"/>
      <c r="S14" s="20" t="n"/>
    </row>
    <row r="15" ht="14.25" customHeight="1" s="324">
      <c r="B15" s="26" t="inlineStr">
        <is>
          <t>D2</t>
        </is>
      </c>
      <c r="C15" s="22" t="inlineStr">
        <is>
          <t>Besi Support, Ø</t>
        </is>
      </c>
      <c r="D15" s="47" t="n">
        <v>10</v>
      </c>
      <c r="E15" s="20" t="inlineStr">
        <is>
          <t>mm</t>
        </is>
      </c>
      <c r="F15" s="31" t="n"/>
      <c r="G15" s="22" t="inlineStr">
        <is>
          <t>Kait bawah</t>
        </is>
      </c>
      <c r="H15" s="22" t="n"/>
      <c r="I15" s="334">
        <f>MAX(D14:D15)*10/1000</f>
        <v/>
      </c>
      <c r="J15" s="20" t="inlineStr">
        <is>
          <t>m</t>
        </is>
      </c>
      <c r="L15" s="38" t="n"/>
      <c r="M15" s="22">
        <f>"Besi utama Ø, "&amp;D14&amp;" mm"</f>
        <v/>
      </c>
      <c r="N15" s="22" t="n"/>
      <c r="O15" s="335">
        <f>I24/12</f>
        <v/>
      </c>
      <c r="P15" s="38" t="inlineStr">
        <is>
          <t>batang</t>
        </is>
      </c>
      <c r="Q15" s="370" t="n">
        <v>67800</v>
      </c>
      <c r="R15" s="371">
        <f>IFERROR(Q15*O15,0)</f>
        <v/>
      </c>
      <c r="S15" s="20" t="n"/>
    </row>
    <row r="16" ht="14.25" customHeight="1" s="324">
      <c r="B16" s="22" t="n"/>
      <c r="C16" s="22" t="inlineStr">
        <is>
          <t>Besi sengkang, Ø</t>
        </is>
      </c>
      <c r="D16" s="47" t="n">
        <v>8</v>
      </c>
      <c r="E16" s="20" t="inlineStr">
        <is>
          <t>mm</t>
        </is>
      </c>
      <c r="F16" s="31" t="n"/>
      <c r="G16" s="22" t="inlineStr">
        <is>
          <t>Jumlah sengkang</t>
        </is>
      </c>
      <c r="H16" s="22" t="n"/>
      <c r="I16" s="334">
        <f>IFERROR(ROUNDUP(((D9/(D21/100))+1),0),0)</f>
        <v/>
      </c>
      <c r="J16" s="20" t="inlineStr">
        <is>
          <t>set</t>
        </is>
      </c>
      <c r="L16" s="38" t="n"/>
      <c r="M16" s="22">
        <f>"Besi support Ø, "&amp;D15&amp;" mm"</f>
        <v/>
      </c>
      <c r="N16" s="22" t="n"/>
      <c r="O16" s="335">
        <f>IFERROR(I25/12,0)</f>
        <v/>
      </c>
      <c r="P16" s="38" t="inlineStr">
        <is>
          <t>batang</t>
        </is>
      </c>
      <c r="Q16" s="370" t="n">
        <v>47500</v>
      </c>
      <c r="R16" s="371">
        <f>IFERROR(Q16*O16,0)</f>
        <v/>
      </c>
      <c r="S16" s="20" t="n"/>
    </row>
    <row r="17" ht="14.25" customHeight="1" s="324">
      <c r="B17" s="22" t="n"/>
      <c r="C17" s="22" t="inlineStr">
        <is>
          <t>Kawat beton, Ø</t>
        </is>
      </c>
      <c r="D17" s="356" t="n">
        <v>1.2</v>
      </c>
      <c r="E17" s="20" t="inlineStr">
        <is>
          <t>mm</t>
        </is>
      </c>
      <c r="F17" s="32" t="n"/>
      <c r="I17" s="372" t="n"/>
      <c r="J17" s="20" t="n"/>
      <c r="L17" s="38" t="n"/>
      <c r="M17" s="22">
        <f>"Besi sengkang Ø, "&amp;D16&amp;" mm"</f>
        <v/>
      </c>
      <c r="N17" s="22" t="n"/>
      <c r="O17" s="335">
        <f>IFERROR(I26/12,0)</f>
        <v/>
      </c>
      <c r="P17" s="38" t="inlineStr">
        <is>
          <t>batang</t>
        </is>
      </c>
      <c r="Q17" s="370" t="n">
        <v>36053</v>
      </c>
      <c r="R17" s="371">
        <f>IFERROR(Q17*O17,0)</f>
        <v/>
      </c>
      <c r="S17" s="20" t="n"/>
    </row>
    <row r="18" ht="14.25" customHeight="1" s="324">
      <c r="B18" s="22" t="n"/>
      <c r="C18" s="23" t="inlineStr">
        <is>
          <t>Jumlah besi tulangan</t>
        </is>
      </c>
      <c r="D18" s="22" t="n"/>
      <c r="E18" s="20" t="n"/>
      <c r="F18" s="23" t="n"/>
      <c r="G18" s="23" t="inlineStr">
        <is>
          <t>Volume pekerjaan kolom</t>
        </is>
      </c>
      <c r="H18" s="23" t="n"/>
      <c r="I18" s="23" t="n"/>
      <c r="J18" s="20" t="n"/>
      <c r="L18" s="38" t="n"/>
      <c r="M18" s="22">
        <f>"Kawat beton Ø, "&amp;D17&amp;" mm"</f>
        <v/>
      </c>
      <c r="N18" s="22" t="n"/>
      <c r="O18" s="335">
        <f>I22</f>
        <v/>
      </c>
      <c r="P18" s="38" t="inlineStr">
        <is>
          <t>kg</t>
        </is>
      </c>
      <c r="Q18" s="370" t="n">
        <v>18800</v>
      </c>
      <c r="R18" s="371">
        <f>IFERROR(Q18*O18,0)</f>
        <v/>
      </c>
      <c r="S18" s="20" t="n"/>
    </row>
    <row r="19" ht="14.25" customHeight="1" s="324">
      <c r="B19" s="26" t="inlineStr">
        <is>
          <t>D1</t>
        </is>
      </c>
      <c r="C19" s="22" t="inlineStr">
        <is>
          <t>Jumlah besi utama</t>
        </is>
      </c>
      <c r="D19" s="47" t="n">
        <v>4</v>
      </c>
      <c r="E19" s="20" t="inlineStr">
        <is>
          <t>bh</t>
        </is>
      </c>
      <c r="F19" s="22" t="n"/>
      <c r="G19" s="22" t="inlineStr">
        <is>
          <t>Pekerjaan pembesian</t>
        </is>
      </c>
      <c r="H19" s="22" t="n"/>
      <c r="I19" s="334">
        <f>R47</f>
        <v/>
      </c>
      <c r="J19" s="20" t="inlineStr">
        <is>
          <t>kg</t>
        </is>
      </c>
      <c r="L19" s="38" t="n"/>
      <c r="M19" s="22">
        <f>C71</f>
        <v/>
      </c>
      <c r="N19" s="22" t="n"/>
      <c r="O19" s="335">
        <f>H71</f>
        <v/>
      </c>
      <c r="P19" s="38" t="inlineStr">
        <is>
          <t>kg</t>
        </is>
      </c>
      <c r="Q19" s="370" t="n">
        <v>20500</v>
      </c>
      <c r="R19" s="371">
        <f>IFERROR(Q19*O19,0)</f>
        <v/>
      </c>
      <c r="S19" s="20" t="n"/>
    </row>
    <row r="20" ht="14.25" customHeight="1" s="324">
      <c r="B20" s="26" t="inlineStr">
        <is>
          <t>D2</t>
        </is>
      </c>
      <c r="C20" s="22" t="inlineStr">
        <is>
          <t>Jumlah besi support</t>
        </is>
      </c>
      <c r="D20" s="47" t="n">
        <v>2</v>
      </c>
      <c r="E20" s="20" t="inlineStr">
        <is>
          <t>bh</t>
        </is>
      </c>
      <c r="F20" s="22" t="n"/>
      <c r="G20" s="22" t="inlineStr">
        <is>
          <t>Pekerjaan bekisting</t>
        </is>
      </c>
      <c r="H20" s="22" t="n"/>
      <c r="I20" s="334">
        <f>IFERROR(((D10+D11)*D9*D12)*2,0)</f>
        <v/>
      </c>
      <c r="J20" s="20" t="inlineStr">
        <is>
          <t>m²</t>
        </is>
      </c>
      <c r="L20" s="38" t="n"/>
      <c r="M20" s="22">
        <f>C72</f>
        <v/>
      </c>
      <c r="N20" s="22" t="n"/>
      <c r="O20" s="335">
        <f>H72</f>
        <v/>
      </c>
      <c r="P20" s="38" t="inlineStr">
        <is>
          <t>liter</t>
        </is>
      </c>
      <c r="Q20" s="370" t="n">
        <v>9500</v>
      </c>
      <c r="R20" s="371">
        <f>IFERROR(Q20*O20,0)</f>
        <v/>
      </c>
      <c r="S20" s="20" t="n"/>
    </row>
    <row r="21" ht="14.25" customHeight="1" s="324">
      <c r="B21" s="22" t="n"/>
      <c r="C21" s="22" t="inlineStr">
        <is>
          <t>Jarak sengkang</t>
        </is>
      </c>
      <c r="D21" s="29" t="n">
        <v>15</v>
      </c>
      <c r="E21" s="20" t="inlineStr">
        <is>
          <t>cm</t>
        </is>
      </c>
      <c r="F21" s="22" t="n"/>
      <c r="G21" s="22" t="inlineStr">
        <is>
          <t>Pekerjaan cor kolom</t>
        </is>
      </c>
      <c r="H21" s="22" t="n"/>
      <c r="I21" s="334">
        <f>IFERROR((D10*D11*D9)*D12,0)</f>
        <v/>
      </c>
      <c r="J21" s="20" t="inlineStr">
        <is>
          <t>m³</t>
        </is>
      </c>
      <c r="L21" s="38" t="n"/>
      <c r="M21" s="22">
        <f>C73</f>
        <v/>
      </c>
      <c r="N21" s="22" t="n"/>
      <c r="O21" s="335">
        <f>H73</f>
        <v/>
      </c>
      <c r="P21" s="38" t="inlineStr">
        <is>
          <t>m3</t>
        </is>
      </c>
      <c r="Q21" s="370" t="n">
        <v>11950000</v>
      </c>
      <c r="R21" s="371">
        <f>IFERROR(Q21*O21,0)</f>
        <v/>
      </c>
      <c r="S21" s="20" t="n"/>
    </row>
    <row r="22" ht="14.25" customHeight="1" s="324">
      <c r="B22" s="22" t="n"/>
      <c r="C22" s="22" t="n"/>
      <c r="D22" s="100" t="n"/>
      <c r="E22" s="20" t="n"/>
      <c r="F22" s="22" t="n"/>
      <c r="G22" s="22" t="inlineStr">
        <is>
          <t>Jumlah kawat beton</t>
        </is>
      </c>
      <c r="H22" s="22" t="n"/>
      <c r="I22" s="334">
        <f>IFERROR((R42*I27)*D27,0)</f>
        <v/>
      </c>
      <c r="J22" s="20" t="inlineStr">
        <is>
          <t>kg</t>
        </is>
      </c>
      <c r="L22" s="38" t="n"/>
      <c r="M22" s="22">
        <f>C74</f>
        <v/>
      </c>
      <c r="N22" s="22" t="n"/>
      <c r="O22" s="335">
        <f>H74</f>
        <v/>
      </c>
      <c r="P22" s="38" t="inlineStr">
        <is>
          <t>lembar</t>
        </is>
      </c>
      <c r="Q22" s="370" t="n">
        <v>167300</v>
      </c>
      <c r="R22" s="371">
        <f>IFERROR(Q22*O22,0)</f>
        <v/>
      </c>
      <c r="S22" s="20" t="n"/>
    </row>
    <row r="23" ht="14.25" customHeight="1" s="324">
      <c r="B23" s="22" t="n"/>
      <c r="C23" s="23" t="inlineStr">
        <is>
          <t>Keterangan</t>
        </is>
      </c>
      <c r="D23" s="22" t="n"/>
      <c r="E23" s="20" t="n"/>
      <c r="F23" s="23" t="n"/>
      <c r="G23" s="23" t="inlineStr">
        <is>
          <t>Jumlah panjang besi kolom</t>
        </is>
      </c>
      <c r="H23" s="23" t="n"/>
      <c r="I23" s="23" t="n"/>
      <c r="J23" s="102" t="n"/>
      <c r="L23" s="38" t="n"/>
      <c r="M23" s="22" t="inlineStr">
        <is>
          <t>Dolken kayu φ 8-10 (4m)</t>
        </is>
      </c>
      <c r="O23" s="335">
        <f>H75</f>
        <v/>
      </c>
      <c r="P23" s="38" t="inlineStr">
        <is>
          <t>batang</t>
        </is>
      </c>
      <c r="Q23" s="370" t="n">
        <v>35000</v>
      </c>
      <c r="R23" s="371">
        <f>IFERROR(Q23*O23,0)</f>
        <v/>
      </c>
      <c r="S23" s="20" t="n"/>
    </row>
    <row r="24" ht="14.25" customHeight="1" s="324">
      <c r="B24" s="26" t="inlineStr">
        <is>
          <t>S</t>
        </is>
      </c>
      <c r="C24" s="22" t="inlineStr">
        <is>
          <t>Selimut beton</t>
        </is>
      </c>
      <c r="D24" s="29" t="n">
        <v>2.5</v>
      </c>
      <c r="E24" s="20" t="inlineStr">
        <is>
          <t>cm</t>
        </is>
      </c>
      <c r="F24" s="31" t="n"/>
      <c r="G24" s="22" t="inlineStr">
        <is>
          <t>Panjang besi utama</t>
        </is>
      </c>
      <c r="H24" s="35" t="n"/>
      <c r="I24" s="334">
        <f>IFERROR(I9*D12,0)</f>
        <v/>
      </c>
      <c r="J24" s="20" t="inlineStr">
        <is>
          <t>m</t>
        </is>
      </c>
      <c r="L24" s="38" t="n"/>
      <c r="M24" s="22">
        <f>C85</f>
        <v/>
      </c>
      <c r="O24" s="335">
        <f>H85</f>
        <v/>
      </c>
      <c r="P24" s="38" t="inlineStr">
        <is>
          <t>sak</t>
        </is>
      </c>
      <c r="Q24" s="370" t="n">
        <v>65000</v>
      </c>
      <c r="R24" s="371">
        <f>IFERROR(Q24*O24,0)</f>
        <v/>
      </c>
      <c r="S24" s="20" t="n"/>
    </row>
    <row r="25" ht="14.25" customHeight="1" s="324">
      <c r="B25" s="26" t="n"/>
      <c r="C25" s="22" t="inlineStr">
        <is>
          <t>Panjang besi sengkang</t>
        </is>
      </c>
      <c r="D25" s="75">
        <f>((D10+D11)*2)-(D24*8/100)+(8*D16*2/1000)</f>
        <v/>
      </c>
      <c r="E25" s="20" t="inlineStr">
        <is>
          <t>m</t>
        </is>
      </c>
      <c r="F25" s="31" t="n"/>
      <c r="G25" s="22" t="inlineStr">
        <is>
          <t>Panjang besi support</t>
        </is>
      </c>
      <c r="H25" s="35" t="n"/>
      <c r="I25" s="334">
        <f>IFERROR(I10*D12,0)</f>
        <v/>
      </c>
      <c r="J25" s="20" t="inlineStr">
        <is>
          <t>m</t>
        </is>
      </c>
      <c r="L25" s="38" t="n"/>
      <c r="M25" s="22">
        <f>C86</f>
        <v/>
      </c>
      <c r="O25" s="335">
        <f>H86</f>
        <v/>
      </c>
      <c r="P25" s="38" t="inlineStr">
        <is>
          <t>m³</t>
        </is>
      </c>
      <c r="Q25" s="370" t="n">
        <v>400000</v>
      </c>
      <c r="R25" s="371">
        <f>IFERROR(Q25*O25,0)</f>
        <v/>
      </c>
      <c r="S25" s="20" t="n"/>
    </row>
    <row r="26" ht="14.25" customHeight="1" s="324">
      <c r="B26" s="22" t="n"/>
      <c r="C26" s="22" t="inlineStr">
        <is>
          <t>Panjang kawat ikat</t>
        </is>
      </c>
      <c r="D26" s="29" t="n">
        <v>0.35</v>
      </c>
      <c r="E26" s="20" t="inlineStr">
        <is>
          <t>m</t>
        </is>
      </c>
      <c r="F26" s="31" t="n"/>
      <c r="G26" s="22" t="inlineStr">
        <is>
          <t>Panjang besi sengkang</t>
        </is>
      </c>
      <c r="H26" s="35" t="n"/>
      <c r="I26" s="334">
        <f>IFERROR(I11*D12,0)</f>
        <v/>
      </c>
      <c r="J26" s="20" t="inlineStr">
        <is>
          <t>m</t>
        </is>
      </c>
      <c r="L26" s="38" t="n"/>
      <c r="M26" s="22">
        <f>C87</f>
        <v/>
      </c>
      <c r="O26" s="337">
        <f>H87</f>
        <v/>
      </c>
      <c r="P26" s="38" t="inlineStr">
        <is>
          <t>m³</t>
        </is>
      </c>
      <c r="Q26" s="370" t="n">
        <v>450000</v>
      </c>
      <c r="R26" s="371">
        <f>IFERROR(Q26*O26,0)</f>
        <v/>
      </c>
      <c r="S26" s="20" t="n"/>
    </row>
    <row r="27" ht="14.25" customHeight="1" s="324">
      <c r="B27" s="22" t="n"/>
      <c r="C27" s="22" t="inlineStr">
        <is>
          <t>Massa jenis besi, ρ</t>
        </is>
      </c>
      <c r="D27" s="366" t="n">
        <v>7850</v>
      </c>
      <c r="E27" s="20" t="inlineStr">
        <is>
          <t>kg/m³</t>
        </is>
      </c>
      <c r="F27" s="31" t="n"/>
      <c r="G27" s="22" t="inlineStr">
        <is>
          <t>Panjang kawat beton</t>
        </is>
      </c>
      <c r="H27" s="35" t="n"/>
      <c r="I27" s="334">
        <f>IFERROR(I12*D12,0)</f>
        <v/>
      </c>
      <c r="J27" s="20" t="inlineStr">
        <is>
          <t>m</t>
        </is>
      </c>
      <c r="L27" s="38" t="n"/>
      <c r="M27" s="22">
        <f>C88</f>
        <v/>
      </c>
      <c r="O27" s="337">
        <f>H88</f>
        <v/>
      </c>
      <c r="P27" s="38" t="inlineStr">
        <is>
          <t>liter</t>
        </is>
      </c>
      <c r="Q27" s="370" t="n">
        <v>200</v>
      </c>
      <c r="R27" s="371">
        <f>IFERROR(Q27*O27,0)</f>
        <v/>
      </c>
      <c r="S27" s="20" t="n"/>
    </row>
    <row r="28" ht="14.25" customHeight="1" s="324">
      <c r="B28" s="22" t="n"/>
      <c r="C28" s="22" t="n"/>
      <c r="D28" s="48" t="n"/>
      <c r="E28" s="49" t="n"/>
      <c r="F28" s="22" t="n"/>
      <c r="G28" s="22" t="n"/>
      <c r="H28" s="22" t="n"/>
      <c r="I28" s="48" t="n"/>
      <c r="J28" s="49" t="n"/>
      <c r="O28" s="44" t="inlineStr">
        <is>
          <t>Jumlah Harga Bahan =</t>
        </is>
      </c>
      <c r="R28" s="338">
        <f>SUM(R15:R27)</f>
        <v/>
      </c>
      <c r="S28" s="20" t="n"/>
    </row>
    <row r="29" ht="14.25" customHeight="1" s="324">
      <c r="Q29" s="339" t="inlineStr">
        <is>
          <t>TOTAL</t>
        </is>
      </c>
      <c r="R29" s="340">
        <f>IFERROR(R13+R28,0)</f>
        <v/>
      </c>
      <c r="S29" s="20" t="n"/>
    </row>
    <row r="30" ht="14.25" customHeight="1" s="324">
      <c r="Q30" s="341" t="n"/>
      <c r="R30" s="56" t="inlineStr">
        <is>
          <t>Biaya Pekerjaan</t>
        </is>
      </c>
      <c r="S30" s="20" t="n"/>
    </row>
    <row r="31" ht="14.25" customHeight="1" s="324">
      <c r="Q31" s="48" t="n"/>
      <c r="R31" s="48" t="n"/>
      <c r="S31" s="49" t="n"/>
    </row>
    <row r="32" ht="14.25" customHeight="1" s="324"/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>
      <c r="Q41" s="69" t="n"/>
      <c r="R41" s="347">
        <f>((D17/1000))</f>
        <v/>
      </c>
    </row>
    <row r="42" ht="14.25" customHeight="1" s="324">
      <c r="Q42" s="69" t="n"/>
      <c r="R42" s="367">
        <f>PI()*(R41/2)^2</f>
        <v/>
      </c>
    </row>
    <row r="43" ht="14.25" customHeight="1" s="324">
      <c r="Q43" s="69" t="n"/>
      <c r="R43" s="347" t="n"/>
    </row>
    <row r="44" ht="14.25" customHeight="1" s="324">
      <c r="Q44" s="347">
        <f>((D14/1000))</f>
        <v/>
      </c>
      <c r="R44" s="81">
        <f>IFERROR((Q45*I24)*D27,0)</f>
        <v/>
      </c>
    </row>
    <row r="45" ht="14.25" customHeight="1" s="324">
      <c r="Q45" s="367">
        <f>PI()*(Q44/2)^2</f>
        <v/>
      </c>
      <c r="R45" s="81">
        <f>IFERROR((Q48*I25)*D27,0)</f>
        <v/>
      </c>
    </row>
    <row r="46" ht="14.25" customHeight="1" s="324">
      <c r="Q46" s="69" t="n"/>
      <c r="R46" s="81">
        <f>IFERROR((Q51*I26)*D27,0)</f>
        <v/>
      </c>
    </row>
    <row r="47" ht="14.25" customHeight="1" s="324">
      <c r="Q47" s="347">
        <f>((D15/1000))</f>
        <v/>
      </c>
      <c r="R47" s="81">
        <f>SUM(R44:R46)</f>
        <v/>
      </c>
    </row>
    <row r="48" ht="14.25" customHeight="1" s="324">
      <c r="Q48" s="367">
        <f>PI()*(Q47/2)^2</f>
        <v/>
      </c>
      <c r="R48" s="69" t="n"/>
    </row>
    <row r="49" ht="14.25" customHeight="1" s="324">
      <c r="Q49" s="69" t="n"/>
      <c r="R49" s="69" t="n"/>
    </row>
    <row r="50" ht="14.25" customHeight="1" s="324">
      <c r="C50" s="19" t="inlineStr">
        <is>
          <t>AHSP S.E. DIRJEN BHINA KONSTRUKSI NO. 30 TAHUN 2025</t>
        </is>
      </c>
      <c r="D50" s="22" t="n"/>
      <c r="E50" s="22" t="n"/>
      <c r="F50" s="22" t="n"/>
      <c r="G50" s="22" t="n"/>
      <c r="Q50" s="347">
        <f>((D16/1000))</f>
        <v/>
      </c>
      <c r="R50" s="69" t="n"/>
    </row>
    <row r="51" ht="14.25" customHeight="1" s="324">
      <c r="C51" s="22" t="n"/>
      <c r="D51" s="22" t="n"/>
      <c r="E51" s="22" t="n"/>
      <c r="F51" s="22" t="n"/>
      <c r="G51" s="22" t="n"/>
      <c r="Q51" s="367">
        <f>PI()*(Q50/2)^2</f>
        <v/>
      </c>
      <c r="R51" s="69" t="n"/>
    </row>
    <row r="52" ht="30" customHeight="1" s="324">
      <c r="C52" s="84" t="inlineStr">
        <is>
          <t>1 kg Penulangan Kolom, Balok, Ring Balk dan Sloof untuk BjTP diameter &lt;12 mm cara Manual</t>
        </is>
      </c>
      <c r="G52" s="22" t="n"/>
    </row>
    <row r="53" ht="14.25" customHeight="1" s="324">
      <c r="C53" s="58" t="inlineStr">
        <is>
          <t>Uraian</t>
        </is>
      </c>
      <c r="D53" s="59" t="inlineStr">
        <is>
          <t>Koefisien</t>
        </is>
      </c>
      <c r="E53" s="59" t="inlineStr">
        <is>
          <t>Sat.</t>
        </is>
      </c>
      <c r="F53" s="22" t="n"/>
      <c r="G53" s="22" t="n"/>
      <c r="H53" s="22" t="n"/>
      <c r="I53" s="22" t="n"/>
    </row>
    <row r="54" ht="14.25" customHeight="1" s="324">
      <c r="C54" s="342" t="inlineStr">
        <is>
          <t>TENAGA KERJA</t>
        </is>
      </c>
      <c r="D54" s="343" t="n"/>
      <c r="E54" s="344" t="n"/>
      <c r="F54" s="22" t="n"/>
      <c r="G54" s="22" t="n"/>
      <c r="H54" s="22" t="n"/>
      <c r="I54" s="22" t="n"/>
    </row>
    <row r="55" ht="14.25" customHeight="1" s="324">
      <c r="C55" s="63" t="inlineStr">
        <is>
          <t>Pekerja</t>
        </is>
      </c>
      <c r="D55" s="368" t="n">
        <v>0.0016</v>
      </c>
      <c r="E55" s="65" t="inlineStr">
        <is>
          <t>OH</t>
        </is>
      </c>
      <c r="F55" s="22" t="n"/>
      <c r="G55" s="22" t="n"/>
      <c r="H55" s="347">
        <f>IFERROR(I19*D55,0)</f>
        <v/>
      </c>
      <c r="I55" s="81">
        <f>H55+H66+H80+H93</f>
        <v/>
      </c>
    </row>
    <row r="56" ht="14.25" customHeight="1" s="324">
      <c r="C56" s="63" t="inlineStr">
        <is>
          <t>Tukang besi</t>
        </is>
      </c>
      <c r="D56" s="368" t="n">
        <v>0.0016</v>
      </c>
      <c r="E56" s="65" t="inlineStr">
        <is>
          <t>OH</t>
        </is>
      </c>
      <c r="F56" s="22" t="n"/>
      <c r="G56" s="22" t="n"/>
      <c r="H56" s="347">
        <f>IFERROR(I19*D56,0)</f>
        <v/>
      </c>
      <c r="I56" s="81">
        <f>H56+H67+H81</f>
        <v/>
      </c>
    </row>
    <row r="57" ht="14.25" customHeight="1" s="324">
      <c r="C57" s="63" t="inlineStr">
        <is>
          <t>Kepala tukang</t>
        </is>
      </c>
      <c r="D57" s="368" t="n">
        <v>0.00016</v>
      </c>
      <c r="E57" s="65" t="inlineStr">
        <is>
          <t>OH</t>
        </is>
      </c>
      <c r="F57" s="22" t="n"/>
      <c r="G57" s="22" t="n"/>
      <c r="H57" s="347">
        <f>IFERROR(I19*D57,0)</f>
        <v/>
      </c>
      <c r="I57" s="81">
        <f>H57+H68+H82</f>
        <v/>
      </c>
    </row>
    <row r="58" ht="14.25" customHeight="1" s="324">
      <c r="C58" s="63" t="inlineStr">
        <is>
          <t>Mandor</t>
        </is>
      </c>
      <c r="D58" s="368" t="n">
        <v>0.00016</v>
      </c>
      <c r="E58" s="65" t="inlineStr">
        <is>
          <t>OH</t>
        </is>
      </c>
      <c r="F58" s="22" t="n"/>
      <c r="G58" s="22" t="n"/>
      <c r="H58" s="347">
        <f>IFERROR(I19*D58,0)</f>
        <v/>
      </c>
      <c r="I58" s="81">
        <f>H58+H69+H83+H94</f>
        <v/>
      </c>
    </row>
    <row r="59" ht="14.25" customHeight="1" s="324">
      <c r="C59" s="63" t="inlineStr">
        <is>
          <t>BAHAN</t>
        </is>
      </c>
      <c r="D59" s="343" t="n"/>
      <c r="E59" s="344" t="n"/>
      <c r="F59" s="22" t="n"/>
      <c r="G59" s="22" t="n"/>
      <c r="H59" s="22" t="n"/>
      <c r="I59" s="22" t="n"/>
    </row>
    <row r="60" ht="14.25" customHeight="1" s="324">
      <c r="C60" s="63" t="inlineStr">
        <is>
          <t>Baja Tulangan Polos (BjTP) diameter &lt; 12 mm</t>
        </is>
      </c>
      <c r="D60" s="369" t="n">
        <v>1.02</v>
      </c>
      <c r="E60" s="65" t="inlineStr">
        <is>
          <t>kg</t>
        </is>
      </c>
      <c r="F60" s="22" t="n"/>
      <c r="G60" s="22" t="n"/>
      <c r="H60" s="22" t="n"/>
      <c r="I60" s="22" t="n"/>
    </row>
    <row r="61" ht="14.25" customHeight="1" s="324">
      <c r="C61" s="63" t="inlineStr">
        <is>
          <t>Kawat beton</t>
        </is>
      </c>
      <c r="D61" s="348" t="n">
        <v>0.028</v>
      </c>
      <c r="E61" s="65" t="inlineStr">
        <is>
          <t>kg</t>
        </is>
      </c>
      <c r="F61" s="22" t="n"/>
      <c r="G61" s="22" t="n"/>
      <c r="H61" s="22" t="n"/>
      <c r="I61" s="22" t="n"/>
    </row>
    <row r="62" ht="14.25" customHeight="1" s="324">
      <c r="C62" s="22" t="n"/>
      <c r="D62" s="22" t="n"/>
      <c r="E62" s="22" t="n"/>
      <c r="F62" s="22" t="n"/>
      <c r="G62" s="22" t="n"/>
      <c r="H62" s="22" t="n"/>
      <c r="I62" s="22" t="n"/>
    </row>
    <row r="63" ht="14.25" customHeight="1" s="324">
      <c r="C63" s="57" t="inlineStr">
        <is>
          <t>Pemasangan 1 m2 bekisting untuk kolom (3 kali pakai)</t>
        </is>
      </c>
      <c r="D63" s="22" t="n"/>
      <c r="E63" s="22" t="n"/>
      <c r="F63" s="22" t="n"/>
      <c r="G63" s="22" t="n"/>
      <c r="H63" s="69" t="n"/>
      <c r="I63" s="69" t="n"/>
    </row>
    <row r="64" ht="14.25" customHeight="1" s="324">
      <c r="C64" s="58" t="inlineStr">
        <is>
          <t>Uraian</t>
        </is>
      </c>
      <c r="D64" s="59" t="inlineStr">
        <is>
          <t>Koefisien</t>
        </is>
      </c>
      <c r="E64" s="59" t="inlineStr">
        <is>
          <t>Sat.</t>
        </is>
      </c>
      <c r="F64" s="22" t="n"/>
      <c r="G64" s="22" t="n"/>
      <c r="H64" s="69" t="n"/>
      <c r="I64" s="69" t="n"/>
    </row>
    <row r="65" ht="14.25" customHeight="1" s="324">
      <c r="C65" s="342" t="inlineStr">
        <is>
          <t>TENAGA KERJA</t>
        </is>
      </c>
      <c r="D65" s="343" t="n"/>
      <c r="E65" s="344" t="n"/>
      <c r="F65" s="22" t="n"/>
      <c r="G65" s="22" t="n"/>
      <c r="H65" s="22" t="n"/>
      <c r="I65" s="69" t="n"/>
    </row>
    <row r="66" ht="14.25" customHeight="1" s="324">
      <c r="C66" s="63" t="inlineStr">
        <is>
          <t>Pekerja</t>
        </is>
      </c>
      <c r="D66" s="345" t="n">
        <v>0.66</v>
      </c>
      <c r="E66" s="65" t="inlineStr">
        <is>
          <t>OH</t>
        </is>
      </c>
      <c r="F66" s="22" t="n"/>
      <c r="G66" s="22" t="n"/>
      <c r="H66" s="347">
        <f>IFERROR(I20*D66,0)</f>
        <v/>
      </c>
      <c r="I66" s="69" t="n"/>
    </row>
    <row r="67" ht="14.25" customHeight="1" s="324">
      <c r="C67" s="63" t="inlineStr">
        <is>
          <t>Tukang kayu</t>
        </is>
      </c>
      <c r="D67" s="345" t="n">
        <v>0.33</v>
      </c>
      <c r="E67" s="65" t="inlineStr">
        <is>
          <t>OH</t>
        </is>
      </c>
      <c r="F67" s="22" t="n"/>
      <c r="G67" s="22" t="n"/>
      <c r="H67" s="347">
        <f>IFERROR(I20*D67,0)</f>
        <v/>
      </c>
      <c r="I67" s="69" t="n"/>
    </row>
    <row r="68" ht="14.25" customHeight="1" s="324">
      <c r="C68" s="63" t="inlineStr">
        <is>
          <t>Kepala tukang</t>
        </is>
      </c>
      <c r="D68" s="345" t="n">
        <v>0.033</v>
      </c>
      <c r="E68" s="65" t="inlineStr">
        <is>
          <t>OH</t>
        </is>
      </c>
      <c r="F68" s="22" t="n"/>
      <c r="G68" s="22" t="n"/>
      <c r="H68" s="347">
        <f>IFERROR(I20*D68,0)</f>
        <v/>
      </c>
      <c r="I68" s="69" t="n"/>
    </row>
    <row r="69" ht="14.25" customHeight="1" s="324">
      <c r="C69" s="63" t="inlineStr">
        <is>
          <t>Mandor</t>
        </is>
      </c>
      <c r="D69" s="345" t="n">
        <v>0.011</v>
      </c>
      <c r="E69" s="65" t="inlineStr">
        <is>
          <t>OH</t>
        </is>
      </c>
      <c r="F69" s="22" t="n"/>
      <c r="G69" s="22" t="n"/>
      <c r="H69" s="347">
        <f>IFERROR(I20*D69,0)</f>
        <v/>
      </c>
      <c r="I69" s="69" t="n"/>
    </row>
    <row r="70" ht="14.25" customHeight="1" s="324">
      <c r="C70" s="63" t="inlineStr">
        <is>
          <t>BAHAN</t>
        </is>
      </c>
      <c r="D70" s="343" t="n"/>
      <c r="E70" s="344" t="n"/>
      <c r="F70" s="22" t="n"/>
      <c r="G70" s="22" t="n"/>
      <c r="H70" s="69" t="n"/>
      <c r="I70" s="69" t="n"/>
    </row>
    <row r="71" ht="14.25" customHeight="1" s="324">
      <c r="C71" s="68" t="inlineStr">
        <is>
          <t>Paku 12 cm</t>
        </is>
      </c>
      <c r="D71" s="373" t="n">
        <v>0.4</v>
      </c>
      <c r="E71" s="111" t="inlineStr">
        <is>
          <t>kg</t>
        </is>
      </c>
      <c r="F71" s="22" t="n"/>
      <c r="G71" s="22" t="n"/>
      <c r="H71" s="81">
        <f>IFERROR(I20*D71,0)</f>
        <v/>
      </c>
      <c r="I71" s="69" t="n"/>
    </row>
    <row r="72" ht="14.25" customHeight="1" s="324">
      <c r="C72" s="68" t="inlineStr">
        <is>
          <t>Minyak bekisting</t>
        </is>
      </c>
      <c r="D72" s="373" t="n">
        <v>0.2</v>
      </c>
      <c r="E72" s="111" t="inlineStr">
        <is>
          <t>liter</t>
        </is>
      </c>
      <c r="F72" s="22" t="n"/>
      <c r="G72" s="22" t="n"/>
      <c r="H72" s="81">
        <f>IFERROR(I20*D72,0)</f>
        <v/>
      </c>
      <c r="I72" s="69" t="n"/>
    </row>
    <row r="73" ht="14.25" customHeight="1" s="324">
      <c r="C73" s="63" t="inlineStr">
        <is>
          <t>Kayu balok 6/12 kelas II</t>
        </is>
      </c>
      <c r="D73" s="374" t="n">
        <v>0.00465</v>
      </c>
      <c r="E73" s="65" t="inlineStr">
        <is>
          <t>m3</t>
        </is>
      </c>
      <c r="F73" s="22" t="n"/>
      <c r="G73" s="22" t="n"/>
      <c r="H73" s="81">
        <f>IFERROR(I20*D73,0)</f>
        <v/>
      </c>
      <c r="I73" s="69" t="n"/>
    </row>
    <row r="74" ht="14.25" customHeight="1" s="324">
      <c r="C74" s="63" t="inlineStr">
        <is>
          <t>Plywood 12 mm</t>
        </is>
      </c>
      <c r="D74" s="374" t="n">
        <v>0.12705</v>
      </c>
      <c r="E74" s="65" t="inlineStr">
        <is>
          <t>lbr</t>
        </is>
      </c>
      <c r="F74" s="22" t="n"/>
      <c r="G74" s="22" t="n"/>
      <c r="H74" s="81">
        <f>IFERROR(I20*D74,0)</f>
        <v/>
      </c>
      <c r="I74" s="69" t="n"/>
    </row>
    <row r="75" ht="30" customHeight="1" s="324">
      <c r="C75" s="63" t="inlineStr">
        <is>
          <t>Dolken kayu φ 8-10 panjang 400 cm</t>
        </is>
      </c>
      <c r="D75" s="374" t="n">
        <v>0.65</v>
      </c>
      <c r="E75" s="65" t="inlineStr">
        <is>
          <t>btg</t>
        </is>
      </c>
      <c r="F75" s="22" t="n"/>
      <c r="G75" s="22" t="n"/>
      <c r="H75" s="113">
        <f>IFERROR(I20*D75,0)</f>
        <v/>
      </c>
      <c r="I75" s="69" t="n"/>
    </row>
    <row r="76" ht="14.25" customHeight="1" s="324">
      <c r="C76" s="22" t="n"/>
      <c r="D76" s="22" t="n"/>
      <c r="E76" s="22" t="n"/>
      <c r="F76" s="22" t="n"/>
      <c r="G76" s="22" t="n"/>
      <c r="H76" s="69" t="n"/>
      <c r="I76" s="69" t="n"/>
    </row>
    <row r="77" ht="30" customHeight="1" s="324">
      <c r="C77" s="84" t="inlineStr">
        <is>
          <t>1 m3 beton mutu sedang f'c 21 MPa (setara K-275), slump (100 ± 25) mm, agregat maks 19 mm secara manual</t>
        </is>
      </c>
      <c r="H77" s="69" t="n"/>
      <c r="I77" s="69" t="n"/>
    </row>
    <row r="78" ht="14.25" customHeight="1" s="324">
      <c r="C78" s="58" t="inlineStr">
        <is>
          <t>Uraian</t>
        </is>
      </c>
      <c r="D78" s="59" t="inlineStr">
        <is>
          <t>Koefisien</t>
        </is>
      </c>
      <c r="E78" s="59" t="inlineStr">
        <is>
          <t>Sat.</t>
        </is>
      </c>
      <c r="F78" s="22" t="n"/>
      <c r="G78" s="22" t="n"/>
      <c r="H78" s="69" t="n"/>
      <c r="I78" s="69" t="n"/>
    </row>
    <row r="79" ht="14.25" customHeight="1" s="324">
      <c r="C79" s="342" t="inlineStr">
        <is>
          <t>TENAGA KERJA</t>
        </is>
      </c>
      <c r="D79" s="343" t="n"/>
      <c r="E79" s="344" t="n"/>
      <c r="F79" s="22" t="n"/>
      <c r="G79" s="22" t="n"/>
      <c r="H79" s="69" t="n"/>
      <c r="I79" s="69" t="n"/>
    </row>
    <row r="80" ht="14.25" customHeight="1" s="324">
      <c r="C80" s="63" t="inlineStr">
        <is>
          <t>Pekerja</t>
        </is>
      </c>
      <c r="D80" s="345" t="n">
        <v>1.65</v>
      </c>
      <c r="E80" s="65" t="inlineStr">
        <is>
          <t>OH</t>
        </is>
      </c>
      <c r="F80" s="22" t="n"/>
      <c r="G80" s="22" t="n"/>
      <c r="H80" s="347">
        <f>IFERROR(I21*D80,0)</f>
        <v/>
      </c>
      <c r="I80" s="69" t="n"/>
    </row>
    <row r="81" ht="14.25" customHeight="1" s="324">
      <c r="C81" s="63" t="inlineStr">
        <is>
          <t>Tukang batu</t>
        </is>
      </c>
      <c r="D81" s="345" t="n">
        <v>0.275</v>
      </c>
      <c r="E81" s="65" t="inlineStr">
        <is>
          <t>OH</t>
        </is>
      </c>
      <c r="F81" s="22" t="n"/>
      <c r="G81" s="22" t="n"/>
      <c r="H81" s="347">
        <f>IFERROR(I21*D81,0)</f>
        <v/>
      </c>
      <c r="I81" s="69" t="n"/>
    </row>
    <row r="82" ht="14.25" customHeight="1" s="324">
      <c r="C82" s="63" t="inlineStr">
        <is>
          <t>Kepala tukang</t>
        </is>
      </c>
      <c r="D82" s="345" t="n">
        <v>0.028</v>
      </c>
      <c r="E82" s="65" t="inlineStr">
        <is>
          <t>OH</t>
        </is>
      </c>
      <c r="F82" s="22" t="n"/>
      <c r="G82" s="22" t="n"/>
      <c r="H82" s="347">
        <f>IFERROR(I21*D82,0)</f>
        <v/>
      </c>
      <c r="I82" s="69" t="n"/>
    </row>
    <row r="83" ht="14.25" customHeight="1" s="324">
      <c r="C83" s="63" t="inlineStr">
        <is>
          <t>Mandor</t>
        </is>
      </c>
      <c r="D83" s="345" t="n">
        <v>0.008999999999999999</v>
      </c>
      <c r="E83" s="65" t="inlineStr">
        <is>
          <t>OH</t>
        </is>
      </c>
      <c r="F83" s="22" t="n"/>
      <c r="G83" s="22" t="n"/>
      <c r="H83" s="347">
        <f>IFERROR(I21*D83,0)</f>
        <v/>
      </c>
      <c r="I83" s="69" t="n"/>
    </row>
    <row r="84" ht="14.25" customHeight="1" s="324">
      <c r="C84" s="63" t="inlineStr">
        <is>
          <t>BAHAN</t>
        </is>
      </c>
      <c r="D84" s="343" t="n"/>
      <c r="E84" s="344" t="n"/>
      <c r="F84" s="22" t="n"/>
      <c r="G84" s="22" t="n"/>
      <c r="H84" s="69" t="n"/>
      <c r="I84" s="69" t="n"/>
    </row>
    <row r="85" ht="14.25" customHeight="1" s="324">
      <c r="C85" s="63" t="inlineStr">
        <is>
          <t>Semen Portland (PC)</t>
        </is>
      </c>
      <c r="D85" s="369" t="n">
        <v>368</v>
      </c>
      <c r="E85" s="65" t="inlineStr">
        <is>
          <t>kg</t>
        </is>
      </c>
      <c r="F85" s="22" t="n"/>
      <c r="G85" s="22" t="n"/>
      <c r="H85" s="81">
        <f>IFERROR((I21*D85)/50,0)</f>
        <v/>
      </c>
      <c r="I85" s="69" t="n"/>
    </row>
    <row r="86" ht="14.25" customHeight="1" s="324">
      <c r="C86" s="63" t="inlineStr">
        <is>
          <t>Pasir beton</t>
        </is>
      </c>
      <c r="D86" s="369" t="n">
        <v>770</v>
      </c>
      <c r="E86" s="65" t="inlineStr">
        <is>
          <t>kg</t>
        </is>
      </c>
      <c r="F86" s="22" t="n"/>
      <c r="G86" s="22" t="n"/>
      <c r="H86" s="81">
        <f>IFERROR((I21*D86)/1400,0)</f>
        <v/>
      </c>
      <c r="I86" s="69" t="n"/>
    </row>
    <row r="87" ht="14.25" customHeight="1" s="324">
      <c r="C87" s="63" t="inlineStr">
        <is>
          <t>Batu split 2/3</t>
        </is>
      </c>
      <c r="D87" s="369" t="n">
        <v>1009</v>
      </c>
      <c r="E87" s="65" t="inlineStr">
        <is>
          <t>kg</t>
        </is>
      </c>
      <c r="F87" s="22" t="n"/>
      <c r="G87" s="22" t="n"/>
      <c r="H87" s="81">
        <f>IFERROR((I21*D87)/1450,0)</f>
        <v/>
      </c>
      <c r="I87" s="69" t="n"/>
    </row>
    <row r="88" ht="14.25" customHeight="1" s="324">
      <c r="C88" s="63" t="inlineStr">
        <is>
          <t>Air</t>
        </is>
      </c>
      <c r="D88" s="348" t="n">
        <v>202</v>
      </c>
      <c r="E88" s="65" t="inlineStr">
        <is>
          <t>liter</t>
        </is>
      </c>
      <c r="F88" s="22" t="n"/>
      <c r="G88" s="22" t="n"/>
      <c r="H88" s="81">
        <f>IFERROR(I21*D88,0)</f>
        <v/>
      </c>
      <c r="I88" s="69" t="n"/>
    </row>
    <row r="89" ht="14.25" customHeight="1" s="324">
      <c r="C89" s="22" t="n"/>
      <c r="D89" s="22" t="n"/>
      <c r="E89" s="22" t="n"/>
      <c r="F89" s="22" t="n"/>
      <c r="G89" s="22" t="n"/>
      <c r="H89" s="69" t="n"/>
      <c r="I89" s="69" t="n"/>
    </row>
    <row r="90" ht="49.5" customHeight="1" s="324">
      <c r="C90" s="84" t="inlineStr">
        <is>
          <t>Pembongkaran 1 m2 bekisting secara biasa pada bangunan gedung (termasuk membersihkan dan membereskan puing-puing)</t>
        </is>
      </c>
      <c r="H90" s="69" t="n"/>
      <c r="I90" s="69" t="n"/>
    </row>
    <row r="91" ht="14.25" customHeight="1" s="324">
      <c r="C91" s="58" t="inlineStr">
        <is>
          <t>Uraian</t>
        </is>
      </c>
      <c r="D91" s="59" t="inlineStr">
        <is>
          <t>Koefisien</t>
        </is>
      </c>
      <c r="E91" s="59" t="inlineStr">
        <is>
          <t>Sat.</t>
        </is>
      </c>
      <c r="F91" s="22" t="n"/>
      <c r="G91" s="22" t="n"/>
      <c r="H91" s="69" t="n"/>
      <c r="I91" s="69" t="n"/>
    </row>
    <row r="92" ht="14.25" customHeight="1" s="324">
      <c r="C92" s="342" t="inlineStr">
        <is>
          <t>TENAGA KERJA</t>
        </is>
      </c>
      <c r="D92" s="343" t="n"/>
      <c r="E92" s="344" t="n"/>
      <c r="F92" s="22" t="n"/>
      <c r="G92" s="22" t="n"/>
      <c r="H92" s="22" t="n"/>
      <c r="I92" s="69" t="n"/>
    </row>
    <row r="93" ht="14.25" customHeight="1" s="324">
      <c r="C93" s="63" t="inlineStr">
        <is>
          <t>Pekerja</t>
        </is>
      </c>
      <c r="D93" s="345" t="n">
        <v>0.04</v>
      </c>
      <c r="E93" s="65" t="inlineStr">
        <is>
          <t>OH</t>
        </is>
      </c>
      <c r="F93" s="22" t="n"/>
      <c r="G93" s="22" t="n"/>
      <c r="H93" s="347">
        <f>IFERROR(I20*D93,0)</f>
        <v/>
      </c>
      <c r="I93" s="69" t="n"/>
    </row>
    <row r="94" ht="14.25" customHeight="1" s="324">
      <c r="C94" s="63" t="inlineStr">
        <is>
          <t>Mandor</t>
        </is>
      </c>
      <c r="D94" s="345" t="n">
        <v>0.004</v>
      </c>
      <c r="E94" s="65" t="inlineStr">
        <is>
          <t>OH</t>
        </is>
      </c>
      <c r="F94" s="22" t="n"/>
      <c r="G94" s="22" t="n"/>
      <c r="H94" s="347">
        <f>IFERROR(I20*D94,0)</f>
        <v/>
      </c>
      <c r="I94" s="69" t="n"/>
    </row>
    <row r="95" ht="14.25" customHeight="1" s="324">
      <c r="C95" s="22" t="n"/>
      <c r="D95" s="22" t="n"/>
      <c r="E95" s="22" t="n"/>
      <c r="F95" s="22" t="n"/>
      <c r="G95" s="22" t="n"/>
    </row>
    <row r="96" ht="14.25" customHeight="1" s="324">
      <c r="C96" s="22" t="n"/>
      <c r="D96" s="22" t="n"/>
      <c r="E96" s="22" t="n"/>
      <c r="F96" s="22" t="n"/>
      <c r="G96" s="22" t="n"/>
    </row>
    <row r="97" ht="14.25" customHeight="1" s="324">
      <c r="C97" s="22" t="n"/>
      <c r="D97" s="22" t="n"/>
      <c r="E97" s="22" t="n"/>
      <c r="F97" s="22" t="n"/>
      <c r="G97" s="22" t="n"/>
    </row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5">
    <mergeCell ref="C54:E54"/>
    <mergeCell ref="C52:F52"/>
    <mergeCell ref="C90:G90"/>
    <mergeCell ref="C77:G77"/>
    <mergeCell ref="C84:E84"/>
    <mergeCell ref="C79:E79"/>
    <mergeCell ref="C70:E70"/>
    <mergeCell ref="O13:Q13"/>
    <mergeCell ref="F17:H17"/>
    <mergeCell ref="C92:E92"/>
    <mergeCell ref="D3:I3"/>
    <mergeCell ref="C59:E59"/>
    <mergeCell ref="Q29:Q30"/>
    <mergeCell ref="C65:E65"/>
    <mergeCell ref="O28:Q28"/>
  </mergeCells>
  <dataValidations count="1">
    <dataValidation sqref="L9:L12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T10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7.29" customWidth="1" style="324" min="2" max="2"/>
    <col width="21.57" customWidth="1" style="324" min="3" max="3"/>
    <col width="11.71" customWidth="1" style="324" min="4" max="4"/>
    <col width="5.71" customWidth="1" style="324" min="5" max="5"/>
    <col width="7.29" customWidth="1" style="324" min="6" max="6"/>
    <col width="8.710000000000001" customWidth="1" style="324" min="7" max="7"/>
    <col width="11.14" customWidth="1" style="324" min="8" max="8"/>
    <col width="11.71" customWidth="1" style="324" min="9" max="9"/>
    <col width="4.71" customWidth="1" style="324" min="10" max="10"/>
    <col width="3.71" customWidth="1" style="324" min="11" max="11"/>
    <col width="5.29" customWidth="1" style="324" min="12" max="12"/>
    <col width="10.43" customWidth="1" style="324" min="13" max="13"/>
    <col width="11.71" customWidth="1" style="324" min="14" max="15"/>
    <col width="10.71" customWidth="1" style="324" min="16" max="16"/>
    <col width="16.71" customWidth="1" style="324" min="17" max="17"/>
    <col width="19.71" customWidth="1" style="324" min="18" max="18"/>
    <col width="3.86" customWidth="1" style="324" min="19" max="19"/>
    <col width="8.710000000000001" customWidth="1" style="324" min="20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9" t="n"/>
    </row>
    <row r="4" ht="14.25" customHeight="1" s="324">
      <c r="J4" s="10" t="n"/>
    </row>
    <row r="5" ht="14.25" customHeight="1" s="324">
      <c r="B5" s="11" t="inlineStr">
        <is>
          <t>6.</t>
        </is>
      </c>
      <c r="C5" s="12" t="inlineStr">
        <is>
          <t>PEKERJAAN STRUKTUR BALOK BETON</t>
        </is>
      </c>
      <c r="D5" s="13" t="n"/>
      <c r="E5" s="13" t="n"/>
    </row>
    <row r="6" ht="14.25" customHeight="1" s="324">
      <c r="B6" s="10" t="n"/>
      <c r="C6" s="10" t="n"/>
      <c r="D6" s="10" t="n"/>
      <c r="E6" s="14" t="n"/>
      <c r="F6" s="15" t="n"/>
      <c r="G6" s="10" t="n"/>
      <c r="H6" s="10" t="n"/>
      <c r="I6" s="10" t="n"/>
      <c r="J6" s="14" t="n"/>
      <c r="L6" s="16" t="n"/>
      <c r="M6" s="16" t="n"/>
      <c r="N6" s="16" t="n"/>
      <c r="O6" s="10" t="n"/>
      <c r="P6" s="10" t="n"/>
      <c r="Q6" s="10" t="n"/>
      <c r="R6" s="10" t="n"/>
      <c r="S6" s="14" t="n"/>
    </row>
    <row r="7" ht="14.25" customHeight="1" s="324">
      <c r="B7" s="17" t="inlineStr">
        <is>
          <t>6.1</t>
        </is>
      </c>
      <c r="C7" s="17" t="inlineStr">
        <is>
          <t>Dimensi Utama</t>
        </is>
      </c>
      <c r="D7" s="18" t="n"/>
      <c r="E7" s="20" t="n"/>
      <c r="F7" s="17" t="inlineStr">
        <is>
          <t>6.2</t>
        </is>
      </c>
      <c r="G7" s="17" t="inlineStr">
        <is>
          <t>Volume</t>
        </is>
      </c>
      <c r="H7" s="18" t="n"/>
      <c r="I7" s="18" t="n"/>
      <c r="J7" s="20" t="n"/>
      <c r="L7" s="17" t="inlineStr">
        <is>
          <t>6.3</t>
        </is>
      </c>
      <c r="M7" s="17" t="inlineStr">
        <is>
          <t>Result</t>
        </is>
      </c>
      <c r="N7" s="17" t="n"/>
      <c r="O7" s="18" t="n"/>
      <c r="P7" s="18" t="n"/>
      <c r="Q7" s="18" t="n"/>
      <c r="R7" s="18" t="n"/>
      <c r="S7" s="20" t="n"/>
    </row>
    <row r="8" ht="14.25" customHeight="1" s="324">
      <c r="B8" s="22" t="n"/>
      <c r="C8" s="23" t="inlineStr">
        <is>
          <t>Ukuran balok beton</t>
        </is>
      </c>
      <c r="D8" s="22" t="n"/>
      <c r="E8" s="20" t="n"/>
      <c r="F8" s="28" t="n"/>
      <c r="G8" s="23" t="inlineStr">
        <is>
          <t>Panjang besi 1 set balok</t>
        </is>
      </c>
      <c r="H8" s="23" t="n"/>
      <c r="I8" s="23" t="n"/>
      <c r="J8" s="20" t="n"/>
      <c r="L8" s="25" t="n"/>
      <c r="M8" s="25" t="inlineStr">
        <is>
          <t>Uraian</t>
        </is>
      </c>
      <c r="N8" s="25" t="n"/>
      <c r="O8" s="25" t="inlineStr">
        <is>
          <t>Volume</t>
        </is>
      </c>
      <c r="P8" s="25" t="inlineStr">
        <is>
          <t>Satuan</t>
        </is>
      </c>
      <c r="Q8" s="25" t="inlineStr">
        <is>
          <t>Harga Satuan (Rp)</t>
        </is>
      </c>
      <c r="R8" s="25" t="inlineStr">
        <is>
          <t>Jumlah Harga (Rp)</t>
        </is>
      </c>
      <c r="S8" s="20" t="n"/>
    </row>
    <row r="9" ht="14.25" customHeight="1" s="324">
      <c r="B9" s="26" t="inlineStr">
        <is>
          <t>P</t>
        </is>
      </c>
      <c r="C9" s="22" t="inlineStr">
        <is>
          <t>Panjang balok</t>
        </is>
      </c>
      <c r="D9" s="29" t="n">
        <v>3</v>
      </c>
      <c r="E9" s="20" t="inlineStr">
        <is>
          <t>m</t>
        </is>
      </c>
      <c r="F9" s="31" t="n"/>
      <c r="G9" s="22" t="inlineStr">
        <is>
          <t>Besi tulangan 1</t>
        </is>
      </c>
      <c r="H9" s="35" t="n"/>
      <c r="I9" s="334">
        <f>IFERROR((D9+(I14*2)+(I15*2))*D19,0)</f>
        <v/>
      </c>
      <c r="J9" s="20" t="inlineStr">
        <is>
          <t>m</t>
        </is>
      </c>
      <c r="L9" s="33" t="n">
        <v>1</v>
      </c>
      <c r="M9" s="36" t="inlineStr">
        <is>
          <t>Pekerja</t>
        </is>
      </c>
      <c r="O9" s="335">
        <f>I55</f>
        <v/>
      </c>
      <c r="P9" s="38" t="inlineStr">
        <is>
          <t>OH</t>
        </is>
      </c>
      <c r="Q9" s="336" t="n">
        <v>100000</v>
      </c>
      <c r="R9" s="337">
        <f>IFERROR((Q9*O9)*L9,0)</f>
        <v/>
      </c>
      <c r="S9" s="20" t="n"/>
    </row>
    <row r="10" ht="14.25" customHeight="1" s="324">
      <c r="B10" s="26" t="inlineStr">
        <is>
          <t>b</t>
        </is>
      </c>
      <c r="C10" s="22" t="inlineStr">
        <is>
          <t>Lebar balok</t>
        </is>
      </c>
      <c r="D10" s="29" t="n">
        <v>0.2</v>
      </c>
      <c r="E10" s="20" t="inlineStr">
        <is>
          <t>m</t>
        </is>
      </c>
      <c r="F10" s="31" t="n"/>
      <c r="G10" s="22" t="inlineStr">
        <is>
          <t>Besi tulangan 2</t>
        </is>
      </c>
      <c r="H10" s="35" t="n"/>
      <c r="I10" s="334">
        <f>(D9+(I14*2)+(I15*2))*D20</f>
        <v/>
      </c>
      <c r="J10" s="20" t="inlineStr">
        <is>
          <t>m</t>
        </is>
      </c>
      <c r="L10" s="33" t="n">
        <v>1</v>
      </c>
      <c r="M10" s="36" t="inlineStr">
        <is>
          <t>Tukang</t>
        </is>
      </c>
      <c r="O10" s="335">
        <f>I56</f>
        <v/>
      </c>
      <c r="P10" s="38" t="inlineStr">
        <is>
          <t>OH</t>
        </is>
      </c>
      <c r="Q10" s="336" t="n">
        <v>145000</v>
      </c>
      <c r="R10" s="337">
        <f>IFERROR((Q10*O10)*L10,0)</f>
        <v/>
      </c>
      <c r="S10" s="20" t="n"/>
    </row>
    <row r="11" ht="14.25" customHeight="1" s="324">
      <c r="B11" s="26" t="inlineStr">
        <is>
          <t>h</t>
        </is>
      </c>
      <c r="C11" s="22" t="inlineStr">
        <is>
          <t>Tinggi balok</t>
        </is>
      </c>
      <c r="D11" s="29" t="n">
        <v>0.3</v>
      </c>
      <c r="E11" s="20" t="inlineStr">
        <is>
          <t>m</t>
        </is>
      </c>
      <c r="F11" s="31" t="n"/>
      <c r="G11" s="22" t="inlineStr">
        <is>
          <t>Besi sengkang/ring</t>
        </is>
      </c>
      <c r="H11" s="35" t="n"/>
      <c r="I11" s="334">
        <f>IFERROR(D25*(I16+I17),0)</f>
        <v/>
      </c>
      <c r="J11" s="20" t="inlineStr">
        <is>
          <t>m</t>
        </is>
      </c>
      <c r="L11" s="33" t="n">
        <v>1</v>
      </c>
      <c r="M11" s="36" t="inlineStr">
        <is>
          <t>Kepala Tukang</t>
        </is>
      </c>
      <c r="O11" s="335">
        <f>I57</f>
        <v/>
      </c>
      <c r="P11" s="38" t="inlineStr">
        <is>
          <t>OH</t>
        </is>
      </c>
      <c r="Q11" s="336" t="n">
        <v>175000</v>
      </c>
      <c r="R11" s="337">
        <f>IFERROR((Q11*O11)*L11,0)</f>
        <v/>
      </c>
      <c r="S11" s="20" t="n"/>
    </row>
    <row r="12" ht="14.25" customHeight="1" s="324">
      <c r="B12" s="26" t="n"/>
      <c r="C12" s="22" t="inlineStr">
        <is>
          <t>Jumlah balok</t>
        </is>
      </c>
      <c r="D12" s="43" t="n">
        <v>5</v>
      </c>
      <c r="E12" s="20" t="inlineStr">
        <is>
          <t>unit</t>
        </is>
      </c>
      <c r="F12" s="31" t="n"/>
      <c r="G12" s="22" t="inlineStr">
        <is>
          <t>Kawat beton</t>
        </is>
      </c>
      <c r="H12" s="35" t="n"/>
      <c r="I12" s="334">
        <f>IFERROR(I31*I32,0)</f>
        <v/>
      </c>
      <c r="J12" s="20" t="inlineStr">
        <is>
          <t>m</t>
        </is>
      </c>
      <c r="L12" s="33" t="n">
        <v>1</v>
      </c>
      <c r="M12" s="36" t="inlineStr">
        <is>
          <t>Mandor</t>
        </is>
      </c>
      <c r="O12" s="335">
        <f>I58</f>
        <v/>
      </c>
      <c r="P12" s="38" t="inlineStr">
        <is>
          <t>OH</t>
        </is>
      </c>
      <c r="Q12" s="336" t="n">
        <v>200000</v>
      </c>
      <c r="R12" s="337">
        <f>IFERROR((Q12*O12)*L12,0)</f>
        <v/>
      </c>
      <c r="S12" s="20" t="n"/>
    </row>
    <row r="13" ht="14.25" customHeight="1" s="324">
      <c r="B13" s="42" t="n"/>
      <c r="C13" s="23" t="inlineStr">
        <is>
          <t>Diameter besi tulangan</t>
        </is>
      </c>
      <c r="D13" s="22" t="n"/>
      <c r="E13" s="20" t="n"/>
      <c r="F13" s="31" t="n"/>
      <c r="G13" s="23" t="inlineStr">
        <is>
          <t>Keterangan</t>
        </is>
      </c>
      <c r="H13" s="22" t="n"/>
      <c r="I13" s="22" t="n"/>
      <c r="J13" s="20" t="n"/>
      <c r="O13" s="44" t="inlineStr">
        <is>
          <t>Jumlah Harga Tenaga Kerja =</t>
        </is>
      </c>
      <c r="R13" s="338">
        <f>SUM(R9:R12)</f>
        <v/>
      </c>
      <c r="S13" s="20" t="n"/>
    </row>
    <row r="14" ht="14.25" customHeight="1" s="324">
      <c r="C14" s="22" t="inlineStr">
        <is>
          <t>Besi tulangan 1, Ø</t>
        </is>
      </c>
      <c r="D14" s="47" t="n">
        <v>10</v>
      </c>
      <c r="E14" s="20" t="inlineStr">
        <is>
          <t>mm</t>
        </is>
      </c>
      <c r="F14" s="31" t="n"/>
      <c r="G14" s="22" t="inlineStr">
        <is>
          <t>Besi kait</t>
        </is>
      </c>
      <c r="H14" s="22" t="n"/>
      <c r="I14" s="334">
        <f>(MAX(D14:D15))*10/1000</f>
        <v/>
      </c>
      <c r="J14" s="20" t="inlineStr">
        <is>
          <t>m</t>
        </is>
      </c>
      <c r="L14" s="19" t="n"/>
      <c r="M14" s="36" t="inlineStr">
        <is>
          <t>BAHAN</t>
        </is>
      </c>
      <c r="R14" s="22" t="n"/>
      <c r="S14" s="20" t="n"/>
    </row>
    <row r="15" ht="14.25" customHeight="1" s="324">
      <c r="C15" s="22" t="inlineStr">
        <is>
          <t>Besi tulangan 2, Ø</t>
        </is>
      </c>
      <c r="D15" s="47" t="n">
        <v>8</v>
      </c>
      <c r="E15" s="20" t="inlineStr">
        <is>
          <t>mm</t>
        </is>
      </c>
      <c r="F15" s="31" t="n"/>
      <c r="G15" s="22" t="inlineStr">
        <is>
          <t>Besi overstek</t>
        </is>
      </c>
      <c r="H15" s="22" t="n"/>
      <c r="I15" s="334">
        <f>D11</f>
        <v/>
      </c>
      <c r="J15" s="20" t="inlineStr">
        <is>
          <t>m</t>
        </is>
      </c>
      <c r="L15" s="38" t="n"/>
      <c r="M15" s="22">
        <f>"Besi diameter: "&amp;D14&amp;" mm"</f>
        <v/>
      </c>
      <c r="N15" s="22" t="n"/>
      <c r="O15" s="335">
        <f>I24/12</f>
        <v/>
      </c>
      <c r="P15" s="38" t="inlineStr">
        <is>
          <t>batang</t>
        </is>
      </c>
      <c r="Q15" s="336" t="n">
        <v>67800</v>
      </c>
      <c r="R15" s="337">
        <f>IFERROR(Q15*O15,0)</f>
        <v/>
      </c>
      <c r="S15" s="20" t="n"/>
    </row>
    <row r="16" ht="14.25" customHeight="1" s="324">
      <c r="C16" s="22" t="inlineStr">
        <is>
          <t>Besi sengkang, Ø</t>
        </is>
      </c>
      <c r="D16" s="47" t="n">
        <v>6</v>
      </c>
      <c r="E16" s="20" t="inlineStr">
        <is>
          <t>mm</t>
        </is>
      </c>
      <c r="F16" s="31" t="n"/>
      <c r="G16" s="22" t="inlineStr">
        <is>
          <t>Sengkang tumpuan</t>
        </is>
      </c>
      <c r="H16" s="22" t="n"/>
      <c r="I16" s="334">
        <f>ROUNDUP(D9*100/2/D21+1,0)</f>
        <v/>
      </c>
      <c r="J16" s="20" t="inlineStr">
        <is>
          <t>set</t>
        </is>
      </c>
      <c r="L16" s="38" t="n"/>
      <c r="M16" s="22">
        <f>"Besi diameter: "&amp;D15&amp;" mm"</f>
        <v/>
      </c>
      <c r="N16" s="22" t="n"/>
      <c r="O16" s="335">
        <f>IFERROR(I25/12,0)</f>
        <v/>
      </c>
      <c r="P16" s="38" t="inlineStr">
        <is>
          <t>batang</t>
        </is>
      </c>
      <c r="Q16" s="336" t="n">
        <v>47500</v>
      </c>
      <c r="R16" s="337">
        <f>IFERROR(Q16*O16,0)</f>
        <v/>
      </c>
      <c r="S16" s="20" t="n"/>
    </row>
    <row r="17" ht="14.25" customHeight="1" s="324">
      <c r="C17" s="22" t="inlineStr">
        <is>
          <t>Kawat beton, Ø</t>
        </is>
      </c>
      <c r="D17" s="356" t="n">
        <v>1.2</v>
      </c>
      <c r="E17" s="20" t="inlineStr">
        <is>
          <t>mm</t>
        </is>
      </c>
      <c r="F17" s="31" t="n"/>
      <c r="G17" s="22" t="inlineStr">
        <is>
          <t>Sengkang lapangan</t>
        </is>
      </c>
      <c r="H17" s="22" t="n"/>
      <c r="I17" s="334">
        <f>ROUNDUP(D9*100/2/D22+1,0)</f>
        <v/>
      </c>
      <c r="J17" s="20" t="inlineStr">
        <is>
          <t>set</t>
        </is>
      </c>
      <c r="L17" s="38" t="n"/>
      <c r="M17" s="22">
        <f>"Besi diameter: "&amp;D16&amp;" mm"</f>
        <v/>
      </c>
      <c r="N17" s="22" t="n"/>
      <c r="O17" s="335">
        <f>IFERROR(I26/12,0)</f>
        <v/>
      </c>
      <c r="P17" s="38" t="inlineStr">
        <is>
          <t>batang</t>
        </is>
      </c>
      <c r="Q17" s="336" t="n">
        <v>36053</v>
      </c>
      <c r="R17" s="337">
        <f>IFERROR(Q17*O17,0)</f>
        <v/>
      </c>
      <c r="S17" s="20" t="n"/>
    </row>
    <row r="18" ht="14.25" customHeight="1" s="324">
      <c r="C18" s="23" t="inlineStr">
        <is>
          <t>Jumlah besi tulangan</t>
        </is>
      </c>
      <c r="D18" s="22" t="n"/>
      <c r="E18" s="20" t="n"/>
      <c r="F18" s="23" t="n"/>
      <c r="G18" s="23" t="inlineStr">
        <is>
          <t xml:space="preserve">Volume pekerjaan balok </t>
        </is>
      </c>
      <c r="H18" s="23" t="n"/>
      <c r="I18" s="23" t="n"/>
      <c r="J18" s="20" t="n"/>
      <c r="L18" s="38" t="n"/>
      <c r="M18" s="22">
        <f>"Kawat beton: "&amp;D17&amp;" mm"</f>
        <v/>
      </c>
      <c r="N18" s="22" t="n"/>
      <c r="O18" s="335">
        <f>I22</f>
        <v/>
      </c>
      <c r="P18" s="38" t="inlineStr">
        <is>
          <t>kg</t>
        </is>
      </c>
      <c r="Q18" s="336" t="n">
        <v>18800</v>
      </c>
      <c r="R18" s="337">
        <f>IFERROR(Q18*O18,0)</f>
        <v/>
      </c>
      <c r="S18" s="20" t="n"/>
    </row>
    <row r="19" ht="14.25" customHeight="1" s="324">
      <c r="C19" s="22" t="inlineStr">
        <is>
          <t>Jumlah besi tulangan 1</t>
        </is>
      </c>
      <c r="D19" s="47" t="n">
        <v>4</v>
      </c>
      <c r="E19" s="20" t="inlineStr">
        <is>
          <t>bh</t>
        </is>
      </c>
      <c r="G19" s="22" t="inlineStr">
        <is>
          <t>Pekerjaan pembesian</t>
        </is>
      </c>
      <c r="H19" s="22" t="n"/>
      <c r="I19" s="334">
        <f>R47</f>
        <v/>
      </c>
      <c r="J19" s="20" t="inlineStr">
        <is>
          <t>kg</t>
        </is>
      </c>
      <c r="L19" s="38" t="n"/>
      <c r="M19" s="22">
        <f>C71</f>
        <v/>
      </c>
      <c r="N19" s="22" t="n"/>
      <c r="O19" s="335">
        <f>H71</f>
        <v/>
      </c>
      <c r="P19" s="38" t="inlineStr">
        <is>
          <t>kg</t>
        </is>
      </c>
      <c r="Q19" s="370" t="n">
        <v>20500</v>
      </c>
      <c r="R19" s="337">
        <f>IFERROR(Q19*O19,0)</f>
        <v/>
      </c>
      <c r="S19" s="20" t="n"/>
    </row>
    <row r="20" ht="14.25" customHeight="1" s="324">
      <c r="C20" s="22" t="inlineStr">
        <is>
          <t>Jumlah besi tulangan 2</t>
        </is>
      </c>
      <c r="D20" s="47" t="n">
        <v>2</v>
      </c>
      <c r="E20" s="20" t="inlineStr">
        <is>
          <t>bh</t>
        </is>
      </c>
      <c r="G20" s="22" t="inlineStr">
        <is>
          <t>Pekerjaan bekisting</t>
        </is>
      </c>
      <c r="H20" s="22" t="n"/>
      <c r="I20" s="334">
        <f>IFERROR((D9*D11*2)*D12,0)</f>
        <v/>
      </c>
      <c r="J20" s="20" t="inlineStr">
        <is>
          <t>m²</t>
        </is>
      </c>
      <c r="L20" s="38" t="n"/>
      <c r="M20" s="22">
        <f>C72</f>
        <v/>
      </c>
      <c r="N20" s="22" t="n"/>
      <c r="O20" s="335">
        <f>H72</f>
        <v/>
      </c>
      <c r="P20" s="38" t="inlineStr">
        <is>
          <t>liter</t>
        </is>
      </c>
      <c r="Q20" s="370" t="n">
        <v>9500</v>
      </c>
      <c r="R20" s="337">
        <f>IFERROR(Q20*O20,0)</f>
        <v/>
      </c>
      <c r="S20" s="20" t="n"/>
    </row>
    <row r="21" ht="14.25" customHeight="1" s="324">
      <c r="C21" s="22" t="inlineStr">
        <is>
          <t>Jarak sengkang tumpuan</t>
        </is>
      </c>
      <c r="D21" s="29" t="n">
        <v>15</v>
      </c>
      <c r="E21" s="20" t="inlineStr">
        <is>
          <t>cm</t>
        </is>
      </c>
      <c r="G21" s="22" t="inlineStr">
        <is>
          <t>Pekerjaan cor balok</t>
        </is>
      </c>
      <c r="H21" s="22" t="n"/>
      <c r="I21" s="334">
        <f>IFERROR((D9*D10*D11)*D12,0)</f>
        <v/>
      </c>
      <c r="J21" s="20" t="inlineStr">
        <is>
          <t>m³</t>
        </is>
      </c>
      <c r="L21" s="38" t="n"/>
      <c r="M21" s="22">
        <f>C73</f>
        <v/>
      </c>
      <c r="N21" s="22" t="n"/>
      <c r="O21" s="335">
        <f>H73</f>
        <v/>
      </c>
      <c r="P21" s="38" t="inlineStr">
        <is>
          <t>m3</t>
        </is>
      </c>
      <c r="Q21" s="370" t="n">
        <v>11950000</v>
      </c>
      <c r="R21" s="337">
        <f>IFERROR(Q21*O21,0)</f>
        <v/>
      </c>
      <c r="S21" s="20" t="n"/>
    </row>
    <row r="22" ht="14.25" customHeight="1" s="324">
      <c r="C22" s="22" t="inlineStr">
        <is>
          <t>Jarak sengkang lapangan</t>
        </is>
      </c>
      <c r="D22" s="29" t="n">
        <v>20</v>
      </c>
      <c r="E22" s="20" t="inlineStr">
        <is>
          <t>cm</t>
        </is>
      </c>
      <c r="G22" s="22" t="inlineStr">
        <is>
          <t>Jumlah kawat beton</t>
        </is>
      </c>
      <c r="H22" s="22" t="n"/>
      <c r="I22" s="334">
        <f>IFERROR((R42*I27)*D27,0)</f>
        <v/>
      </c>
      <c r="J22" s="20" t="inlineStr">
        <is>
          <t>kg</t>
        </is>
      </c>
      <c r="L22" s="38" t="n"/>
      <c r="M22" s="22">
        <f>C74</f>
        <v/>
      </c>
      <c r="N22" s="22" t="n"/>
      <c r="O22" s="335">
        <f>H74</f>
        <v/>
      </c>
      <c r="P22" s="38" t="inlineStr">
        <is>
          <t>lembar</t>
        </is>
      </c>
      <c r="Q22" s="370" t="n">
        <v>167300</v>
      </c>
      <c r="R22" s="337">
        <f>IFERROR(Q22*O22,0)</f>
        <v/>
      </c>
      <c r="S22" s="20" t="n"/>
    </row>
    <row r="23" ht="14.25" customHeight="1" s="324">
      <c r="C23" s="23" t="inlineStr">
        <is>
          <t>Keterangan</t>
        </is>
      </c>
      <c r="D23" s="22" t="n"/>
      <c r="E23" s="20" t="n"/>
      <c r="F23" s="23" t="n"/>
      <c r="G23" s="23" t="inlineStr">
        <is>
          <t>Jumlah panjang besi balok</t>
        </is>
      </c>
      <c r="H23" s="23" t="n"/>
      <c r="I23" s="23" t="n"/>
      <c r="J23" s="20" t="n"/>
      <c r="L23" s="38" t="n"/>
      <c r="M23" s="22" t="inlineStr">
        <is>
          <t>Dolken kayu φ 8-10 (4m)</t>
        </is>
      </c>
      <c r="O23" s="335">
        <f>H75</f>
        <v/>
      </c>
      <c r="P23" s="38" t="inlineStr">
        <is>
          <t>batang</t>
        </is>
      </c>
      <c r="Q23" s="370" t="n">
        <v>35000</v>
      </c>
      <c r="R23" s="337">
        <f>IFERROR(Q23*O23,0)</f>
        <v/>
      </c>
      <c r="S23" s="20" t="n"/>
    </row>
    <row r="24" ht="14.25" customHeight="1" s="324">
      <c r="B24" s="26" t="inlineStr">
        <is>
          <t>s</t>
        </is>
      </c>
      <c r="C24" s="22" t="inlineStr">
        <is>
          <t>Selimut beton</t>
        </is>
      </c>
      <c r="D24" s="29" t="n">
        <v>2.5</v>
      </c>
      <c r="E24" s="20" t="inlineStr">
        <is>
          <t>cm</t>
        </is>
      </c>
      <c r="F24" s="22" t="n"/>
      <c r="G24" s="22" t="inlineStr">
        <is>
          <t>Panjang besi tulangan 1</t>
        </is>
      </c>
      <c r="H24" s="22" t="n"/>
      <c r="I24" s="334">
        <f>IFERROR(I9*D12,0)</f>
        <v/>
      </c>
      <c r="J24" s="20" t="inlineStr">
        <is>
          <t>m</t>
        </is>
      </c>
      <c r="L24" s="38" t="n"/>
      <c r="M24" s="22">
        <f>C85</f>
        <v/>
      </c>
      <c r="O24" s="335">
        <f>H85</f>
        <v/>
      </c>
      <c r="P24" s="38" t="inlineStr">
        <is>
          <t>sak</t>
        </is>
      </c>
      <c r="Q24" s="370" t="n">
        <v>65000</v>
      </c>
      <c r="R24" s="337">
        <f>IFERROR(Q24*O24,0)</f>
        <v/>
      </c>
      <c r="S24" s="20" t="n"/>
    </row>
    <row r="25" ht="14.25" customHeight="1" s="324">
      <c r="B25" s="26" t="n"/>
      <c r="C25" s="22" t="inlineStr">
        <is>
          <t>Panjang besi sengkang</t>
        </is>
      </c>
      <c r="D25" s="75">
        <f>((D10+D11)*2)-(D24*8/100)+(10*D16*2/1000)</f>
        <v/>
      </c>
      <c r="E25" s="20" t="inlineStr">
        <is>
          <t>m</t>
        </is>
      </c>
      <c r="F25" s="22" t="n"/>
      <c r="G25" s="22" t="inlineStr">
        <is>
          <t>Panjang besi tulangan 2</t>
        </is>
      </c>
      <c r="H25" s="22" t="n"/>
      <c r="I25" s="334">
        <f>IFERROR(I10*D12,0)</f>
        <v/>
      </c>
      <c r="J25" s="20" t="inlineStr">
        <is>
          <t>m</t>
        </is>
      </c>
      <c r="L25" s="38" t="n"/>
      <c r="M25" s="22">
        <f>C86</f>
        <v/>
      </c>
      <c r="O25" s="335">
        <f>H86</f>
        <v/>
      </c>
      <c r="P25" s="38" t="inlineStr">
        <is>
          <t>m³</t>
        </is>
      </c>
      <c r="Q25" s="370" t="n">
        <v>400000</v>
      </c>
      <c r="R25" s="337">
        <f>IFERROR(Q25*O25,0)</f>
        <v/>
      </c>
      <c r="S25" s="20" t="n"/>
    </row>
    <row r="26" ht="14.25" customHeight="1" s="324">
      <c r="C26" s="22" t="inlineStr">
        <is>
          <t>Panjang kawat ikat</t>
        </is>
      </c>
      <c r="D26" s="29" t="n">
        <v>0.35</v>
      </c>
      <c r="E26" s="20" t="inlineStr">
        <is>
          <t>m</t>
        </is>
      </c>
      <c r="F26" s="22" t="n"/>
      <c r="G26" s="22" t="inlineStr">
        <is>
          <t>Panjang besi sengkang</t>
        </is>
      </c>
      <c r="H26" s="22" t="n"/>
      <c r="I26" s="334">
        <f>IFERROR(I11*D12,0)</f>
        <v/>
      </c>
      <c r="J26" s="20" t="inlineStr">
        <is>
          <t>m</t>
        </is>
      </c>
      <c r="M26" s="22">
        <f>C87</f>
        <v/>
      </c>
      <c r="O26" s="337">
        <f>H87</f>
        <v/>
      </c>
      <c r="P26" s="38" t="inlineStr">
        <is>
          <t>m³</t>
        </is>
      </c>
      <c r="Q26" s="370" t="n">
        <v>450000</v>
      </c>
      <c r="R26" s="337">
        <f>IFERROR(Q26*O26,0)</f>
        <v/>
      </c>
      <c r="S26" s="20" t="n"/>
    </row>
    <row r="27" ht="14.25" customHeight="1" s="324">
      <c r="C27" s="22" t="inlineStr">
        <is>
          <t>Massa jenis besi, ρ</t>
        </is>
      </c>
      <c r="D27" s="366" t="n">
        <v>7850</v>
      </c>
      <c r="E27" s="20" t="inlineStr">
        <is>
          <t>kg/m³</t>
        </is>
      </c>
      <c r="F27" s="22" t="n"/>
      <c r="G27" s="22" t="inlineStr">
        <is>
          <t>Panjang kawat beton</t>
        </is>
      </c>
      <c r="H27" s="22" t="n"/>
      <c r="I27" s="334">
        <f>IFERROR(I12*D12,0)</f>
        <v/>
      </c>
      <c r="J27" s="20" t="inlineStr">
        <is>
          <t>m</t>
        </is>
      </c>
      <c r="M27" s="22">
        <f>C88</f>
        <v/>
      </c>
      <c r="O27" s="337">
        <f>H88</f>
        <v/>
      </c>
      <c r="P27" s="38" t="inlineStr">
        <is>
          <t>liter</t>
        </is>
      </c>
      <c r="Q27" s="370" t="n">
        <v>200</v>
      </c>
      <c r="R27" s="337">
        <f>IFERROR(Q27*O27,0)</f>
        <v/>
      </c>
      <c r="S27" s="20" t="n"/>
    </row>
    <row r="28" ht="14.25" customHeight="1" s="324">
      <c r="D28" s="48" t="n"/>
      <c r="E28" s="49" t="n"/>
      <c r="I28" s="48" t="n"/>
      <c r="J28" s="49" t="n"/>
      <c r="O28" s="44" t="inlineStr">
        <is>
          <t>Jumlah Harga Bahan =</t>
        </is>
      </c>
      <c r="R28" s="338">
        <f>SUM(R15:R27)</f>
        <v/>
      </c>
      <c r="S28" s="20" t="n"/>
    </row>
    <row r="29" ht="14.25" customHeight="1" s="324">
      <c r="Q29" s="339" t="inlineStr">
        <is>
          <t>TOTAL</t>
        </is>
      </c>
      <c r="R29" s="340">
        <f>IFERROR(R13+R28,0)</f>
        <v/>
      </c>
      <c r="S29" s="20" t="n"/>
    </row>
    <row r="30" ht="14.25" customHeight="1" s="324">
      <c r="Q30" s="341" t="n"/>
      <c r="R30" s="56" t="inlineStr">
        <is>
          <t>Biaya Pekerjaan</t>
        </is>
      </c>
      <c r="S30" s="20" t="n"/>
    </row>
    <row r="31" ht="14.25" customHeight="1" s="324">
      <c r="I31" s="349">
        <f>IFERROR((D19+D20)*D26,0)</f>
        <v/>
      </c>
      <c r="Q31" s="48" t="n"/>
      <c r="R31" s="48" t="n"/>
      <c r="S31" s="49" t="n"/>
    </row>
    <row r="32" ht="14.25" customHeight="1" s="324">
      <c r="I32" s="349">
        <f>IFERROR((I16+I17)+1,0)</f>
        <v/>
      </c>
    </row>
    <row r="33" ht="14.25" customHeight="1" s="324"/>
    <row r="34" ht="14.25" customHeight="1" s="324"/>
    <row r="35" ht="14.25" customHeight="1" s="324"/>
    <row r="36" ht="14.25" customHeight="1" s="324"/>
    <row r="37" ht="14.25" customHeight="1" s="324">
      <c r="O37" s="22" t="n"/>
      <c r="P37" s="22" t="n"/>
      <c r="Q37" s="22" t="n"/>
      <c r="R37" s="22" t="n"/>
      <c r="S37" s="22" t="n"/>
      <c r="T37" s="22" t="n"/>
    </row>
    <row r="38" ht="14.25" customHeight="1" s="324">
      <c r="O38" s="22" t="n"/>
      <c r="P38" s="22" t="n"/>
      <c r="Q38" s="22" t="n"/>
      <c r="R38" s="22" t="n"/>
      <c r="S38" s="22" t="n"/>
      <c r="T38" s="22" t="n"/>
    </row>
    <row r="39" ht="14.25" customHeight="1" s="324">
      <c r="O39" s="22" t="n"/>
      <c r="P39" s="22" t="n"/>
      <c r="Q39" s="22" t="n"/>
      <c r="R39" s="22" t="n"/>
      <c r="S39" s="22" t="n"/>
      <c r="T39" s="22" t="n"/>
    </row>
    <row r="40" ht="14.25" customHeight="1" s="324">
      <c r="O40" s="22" t="n"/>
      <c r="P40" s="22" t="n"/>
      <c r="Q40" s="22" t="n"/>
      <c r="R40" s="22" t="n"/>
      <c r="S40" s="22" t="n"/>
      <c r="T40" s="22" t="n"/>
    </row>
    <row r="41" ht="14.25" customHeight="1" s="324">
      <c r="O41" s="22" t="n"/>
      <c r="P41" s="22" t="n"/>
      <c r="Q41" s="69" t="n"/>
      <c r="R41" s="347">
        <f>((D17/1000))</f>
        <v/>
      </c>
      <c r="S41" s="22" t="n"/>
      <c r="T41" s="22" t="n"/>
    </row>
    <row r="42" ht="14.25" customHeight="1" s="324">
      <c r="O42" s="22" t="n"/>
      <c r="P42" s="22" t="n"/>
      <c r="Q42" s="69" t="n"/>
      <c r="R42" s="367">
        <f>PI()*(R41/2)^2</f>
        <v/>
      </c>
      <c r="S42" s="22" t="n"/>
      <c r="T42" s="22" t="n"/>
    </row>
    <row r="43" ht="14.25" customHeight="1" s="324">
      <c r="O43" s="22" t="n"/>
      <c r="P43" s="22" t="n"/>
      <c r="Q43" s="69" t="n"/>
      <c r="R43" s="347" t="n"/>
      <c r="S43" s="22" t="n"/>
      <c r="T43" s="22" t="n"/>
    </row>
    <row r="44" ht="14.25" customHeight="1" s="324">
      <c r="O44" s="22" t="n"/>
      <c r="P44" s="22" t="n"/>
      <c r="Q44" s="347">
        <f>((D14/1000))</f>
        <v/>
      </c>
      <c r="R44" s="81">
        <f>IFERROR((Q45*I24)*D27,0)</f>
        <v/>
      </c>
      <c r="S44" s="22" t="n"/>
      <c r="T44" s="22" t="n"/>
    </row>
    <row r="45" ht="14.25" customHeight="1" s="324">
      <c r="O45" s="22" t="n"/>
      <c r="P45" s="22" t="n"/>
      <c r="Q45" s="367">
        <f>PI()*(Q44/2)^2</f>
        <v/>
      </c>
      <c r="R45" s="81">
        <f>IFERROR((Q48*I25)*D27,0)</f>
        <v/>
      </c>
      <c r="S45" s="22" t="n"/>
      <c r="T45" s="22" t="n"/>
    </row>
    <row r="46" ht="14.25" customHeight="1" s="324">
      <c r="O46" s="22" t="n"/>
      <c r="P46" s="22" t="n"/>
      <c r="Q46" s="69" t="n"/>
      <c r="R46" s="81">
        <f>IFERROR((Q51*I26)*D27,0)</f>
        <v/>
      </c>
      <c r="S46" s="22" t="n"/>
      <c r="T46" s="22" t="n"/>
    </row>
    <row r="47" ht="14.25" customHeight="1" s="324">
      <c r="O47" s="22" t="n"/>
      <c r="P47" s="22" t="n"/>
      <c r="Q47" s="347">
        <f>((D15/1000))</f>
        <v/>
      </c>
      <c r="R47" s="81">
        <f>SUM(R44:R46)</f>
        <v/>
      </c>
      <c r="S47" s="22" t="n"/>
      <c r="T47" s="22" t="n"/>
    </row>
    <row r="48" ht="14.25" customHeight="1" s="324">
      <c r="O48" s="22" t="n"/>
      <c r="P48" s="22" t="n"/>
      <c r="Q48" s="367">
        <f>PI()*(Q47/2)^2</f>
        <v/>
      </c>
      <c r="R48" s="69" t="n"/>
      <c r="S48" s="22" t="n"/>
      <c r="T48" s="22" t="n"/>
    </row>
    <row r="49" ht="14.25" customHeight="1" s="324">
      <c r="O49" s="22" t="n"/>
      <c r="P49" s="22" t="n"/>
      <c r="Q49" s="69" t="n"/>
      <c r="R49" s="69" t="n"/>
      <c r="S49" s="22" t="n"/>
      <c r="T49" s="22" t="n"/>
    </row>
    <row r="50" ht="14.25" customHeight="1" s="324">
      <c r="C50" s="19" t="inlineStr">
        <is>
          <t>AHSP S.E. DIRJEN BHINA KONSTRUKSI NO. 30 TAHUN 2025</t>
        </is>
      </c>
      <c r="D50" s="22" t="n"/>
      <c r="E50" s="22" t="n"/>
      <c r="F50" s="22" t="n"/>
      <c r="G50" s="22" t="n"/>
      <c r="O50" s="22" t="n"/>
      <c r="P50" s="22" t="n"/>
      <c r="Q50" s="347">
        <f>((D16/1000))</f>
        <v/>
      </c>
      <c r="R50" s="69" t="n"/>
      <c r="S50" s="22" t="n"/>
      <c r="T50" s="22" t="n"/>
    </row>
    <row r="51" ht="14.25" customHeight="1" s="324">
      <c r="C51" s="22" t="n"/>
      <c r="D51" s="22" t="n"/>
      <c r="E51" s="22" t="n"/>
      <c r="F51" s="22" t="n"/>
      <c r="G51" s="22" t="n"/>
      <c r="O51" s="22" t="n"/>
      <c r="P51" s="22" t="n"/>
      <c r="Q51" s="367">
        <f>PI()*(Q50/2)^2</f>
        <v/>
      </c>
      <c r="R51" s="69" t="n"/>
      <c r="S51" s="22" t="n"/>
      <c r="T51" s="22" t="n"/>
    </row>
    <row r="52" ht="14.25" customHeight="1" s="324">
      <c r="C52" s="84" t="inlineStr">
        <is>
          <t>1 kg Penulangan Kolom, Balok, Ring Balk dan Sloof untuk BjTP diameter &lt;12 mm cara Manual</t>
        </is>
      </c>
      <c r="G52" s="22" t="n"/>
      <c r="O52" s="22" t="n"/>
      <c r="P52" s="22" t="n"/>
      <c r="Q52" s="22" t="n"/>
      <c r="R52" s="22" t="n"/>
      <c r="S52" s="22" t="n"/>
      <c r="T52" s="22" t="n"/>
    </row>
    <row r="53" ht="14.25" customHeight="1" s="324">
      <c r="C53" s="58" t="inlineStr">
        <is>
          <t>Uraian</t>
        </is>
      </c>
      <c r="D53" s="59" t="inlineStr">
        <is>
          <t>Koefisien</t>
        </is>
      </c>
      <c r="E53" s="59" t="inlineStr">
        <is>
          <t>Sat.</t>
        </is>
      </c>
      <c r="F53" s="22" t="n"/>
      <c r="G53" s="22" t="n"/>
      <c r="O53" s="22" t="n"/>
      <c r="P53" s="22" t="n"/>
      <c r="Q53" s="22" t="n"/>
      <c r="R53" s="22" t="n"/>
      <c r="S53" s="22" t="n"/>
      <c r="T53" s="22" t="n"/>
    </row>
    <row r="54" ht="14.25" customHeight="1" s="324">
      <c r="C54" s="342" t="inlineStr">
        <is>
          <t>TENAGA KERJA</t>
        </is>
      </c>
      <c r="D54" s="343" t="n"/>
      <c r="E54" s="344" t="n"/>
      <c r="F54" s="22" t="n"/>
      <c r="G54" s="22" t="n"/>
      <c r="O54" s="22" t="n"/>
      <c r="P54" s="22" t="n"/>
      <c r="Q54" s="22" t="n"/>
      <c r="R54" s="22" t="n"/>
      <c r="S54" s="22" t="n"/>
      <c r="T54" s="22" t="n"/>
    </row>
    <row r="55" ht="14.25" customHeight="1" s="324">
      <c r="C55" s="63" t="inlineStr">
        <is>
          <t>Pekerja</t>
        </is>
      </c>
      <c r="D55" s="368" t="n">
        <v>0.0016</v>
      </c>
      <c r="E55" s="65" t="inlineStr">
        <is>
          <t>OH</t>
        </is>
      </c>
      <c r="F55" s="22" t="n"/>
      <c r="G55" s="22" t="n"/>
      <c r="H55" s="347">
        <f>IFERROR(I19*D55,0)</f>
        <v/>
      </c>
      <c r="I55" s="81">
        <f>H55+H66+H80+H93</f>
        <v/>
      </c>
      <c r="J55" s="69" t="n"/>
      <c r="O55" s="22" t="n"/>
      <c r="P55" s="22" t="n"/>
      <c r="Q55" s="22" t="n"/>
      <c r="R55" s="22" t="n"/>
      <c r="S55" s="22" t="n"/>
      <c r="T55" s="22" t="n"/>
    </row>
    <row r="56" ht="14.25" customHeight="1" s="324">
      <c r="C56" s="63" t="inlineStr">
        <is>
          <t>Tukang besi</t>
        </is>
      </c>
      <c r="D56" s="368" t="n">
        <v>0.0016</v>
      </c>
      <c r="E56" s="65" t="inlineStr">
        <is>
          <t>OH</t>
        </is>
      </c>
      <c r="F56" s="22" t="n"/>
      <c r="G56" s="22" t="n"/>
      <c r="H56" s="347">
        <f>IFERROR(I19*D56,0)</f>
        <v/>
      </c>
      <c r="I56" s="81">
        <f>H56+H67+H81</f>
        <v/>
      </c>
      <c r="J56" s="69" t="n"/>
      <c r="O56" s="22" t="n"/>
      <c r="P56" s="22" t="n"/>
      <c r="Q56" s="22" t="n"/>
      <c r="R56" s="22" t="n"/>
      <c r="S56" s="22" t="n"/>
      <c r="T56" s="22" t="n"/>
    </row>
    <row r="57" ht="14.25" customHeight="1" s="324">
      <c r="C57" s="63" t="inlineStr">
        <is>
          <t>Kepala tukang</t>
        </is>
      </c>
      <c r="D57" s="368" t="n">
        <v>0.00016</v>
      </c>
      <c r="E57" s="65" t="inlineStr">
        <is>
          <t>OH</t>
        </is>
      </c>
      <c r="F57" s="22" t="n"/>
      <c r="G57" s="22" t="n"/>
      <c r="H57" s="347">
        <f>IFERROR(I19*D57,0)</f>
        <v/>
      </c>
      <c r="I57" s="81">
        <f>H57+H68+H82</f>
        <v/>
      </c>
      <c r="J57" s="69" t="n"/>
      <c r="O57" s="22" t="n"/>
      <c r="P57" s="22" t="n"/>
      <c r="Q57" s="22" t="n"/>
      <c r="R57" s="22" t="n"/>
      <c r="S57" s="22" t="n"/>
      <c r="T57" s="22" t="n"/>
    </row>
    <row r="58" ht="14.25" customHeight="1" s="324">
      <c r="C58" s="63" t="inlineStr">
        <is>
          <t>Mandor</t>
        </is>
      </c>
      <c r="D58" s="368" t="n">
        <v>0.00016</v>
      </c>
      <c r="E58" s="65" t="inlineStr">
        <is>
          <t>OH</t>
        </is>
      </c>
      <c r="F58" s="22" t="n"/>
      <c r="G58" s="22" t="n"/>
      <c r="H58" s="347">
        <f>IFERROR(I19*D58,0)</f>
        <v/>
      </c>
      <c r="I58" s="81">
        <f>H58+H69+H83+H94</f>
        <v/>
      </c>
      <c r="J58" s="69" t="n"/>
      <c r="O58" s="22" t="n"/>
      <c r="P58" s="22" t="n"/>
      <c r="Q58" s="22" t="n"/>
      <c r="R58" s="22" t="n"/>
      <c r="S58" s="22" t="n"/>
      <c r="T58" s="22" t="n"/>
    </row>
    <row r="59" ht="14.25" customHeight="1" s="324">
      <c r="C59" s="63" t="inlineStr">
        <is>
          <t>BAHAN</t>
        </is>
      </c>
      <c r="D59" s="343" t="n"/>
      <c r="E59" s="344" t="n"/>
      <c r="F59" s="22" t="n"/>
      <c r="G59" s="22" t="n"/>
      <c r="H59" s="22" t="n"/>
      <c r="I59" s="22" t="n"/>
      <c r="J59" s="69" t="n"/>
      <c r="O59" s="22" t="n"/>
      <c r="P59" s="22" t="n"/>
      <c r="Q59" s="22" t="n"/>
      <c r="R59" s="22" t="n"/>
      <c r="S59" s="22" t="n"/>
      <c r="T59" s="22" t="n"/>
    </row>
    <row r="60" ht="14.25" customHeight="1" s="324">
      <c r="C60" s="63" t="inlineStr">
        <is>
          <t>Baja Tulangan Polos (BjTP) diameter &lt; 12 mm</t>
        </is>
      </c>
      <c r="D60" s="369" t="n">
        <v>1.02</v>
      </c>
      <c r="E60" s="65" t="inlineStr">
        <is>
          <t>kg</t>
        </is>
      </c>
      <c r="F60" s="22" t="n"/>
      <c r="G60" s="22" t="n"/>
      <c r="H60" s="22" t="n"/>
      <c r="I60" s="22" t="n"/>
      <c r="J60" s="69" t="n"/>
      <c r="O60" s="22" t="n"/>
      <c r="P60" s="22" t="n"/>
      <c r="Q60" s="22" t="n"/>
      <c r="R60" s="22" t="n"/>
      <c r="S60" s="22" t="n"/>
      <c r="T60" s="22" t="n"/>
    </row>
    <row r="61" ht="14.25" customHeight="1" s="324">
      <c r="C61" s="63" t="inlineStr">
        <is>
          <t>Kawat beton</t>
        </is>
      </c>
      <c r="D61" s="348" t="n">
        <v>0.028</v>
      </c>
      <c r="E61" s="65" t="inlineStr">
        <is>
          <t>kg</t>
        </is>
      </c>
      <c r="F61" s="22" t="n"/>
      <c r="G61" s="22" t="n"/>
      <c r="H61" s="22" t="n"/>
      <c r="I61" s="22" t="n"/>
      <c r="J61" s="69" t="n"/>
      <c r="O61" s="22" t="n"/>
      <c r="P61" s="22" t="n"/>
      <c r="Q61" s="22" t="n"/>
      <c r="R61" s="22" t="n"/>
      <c r="S61" s="22" t="n"/>
      <c r="T61" s="22" t="n"/>
    </row>
    <row r="62" ht="14.25" customHeight="1" s="324">
      <c r="C62" s="22" t="n"/>
      <c r="D62" s="22" t="n"/>
      <c r="E62" s="22" t="n"/>
      <c r="F62" s="22" t="n"/>
      <c r="G62" s="22" t="n"/>
      <c r="H62" s="22" t="n"/>
      <c r="I62" s="22" t="n"/>
      <c r="J62" s="69" t="n"/>
      <c r="O62" s="22" t="n"/>
      <c r="P62" s="22" t="n"/>
      <c r="Q62" s="22" t="n"/>
      <c r="R62" s="22" t="n"/>
      <c r="S62" s="22" t="n"/>
      <c r="T62" s="22" t="n"/>
    </row>
    <row r="63" ht="14.25" customHeight="1" s="324">
      <c r="C63" s="57" t="inlineStr">
        <is>
          <t>Pemasangan 1 m2 bekisting untuk balok (3 kali pakai)</t>
        </is>
      </c>
      <c r="D63" s="22" t="n"/>
      <c r="E63" s="22" t="n"/>
      <c r="F63" s="22" t="n"/>
      <c r="G63" s="22" t="n"/>
      <c r="H63" s="69" t="n"/>
      <c r="I63" s="69" t="n"/>
      <c r="J63" s="69" t="n"/>
      <c r="O63" s="22" t="n"/>
      <c r="P63" s="22" t="n"/>
      <c r="Q63" s="22" t="n"/>
      <c r="R63" s="22" t="n"/>
      <c r="S63" s="22" t="n"/>
      <c r="T63" s="22" t="n"/>
    </row>
    <row r="64" ht="14.25" customHeight="1" s="324">
      <c r="C64" s="58" t="inlineStr">
        <is>
          <t>Uraian</t>
        </is>
      </c>
      <c r="D64" s="59" t="inlineStr">
        <is>
          <t>Koefisien</t>
        </is>
      </c>
      <c r="E64" s="59" t="inlineStr">
        <is>
          <t>Sat.</t>
        </is>
      </c>
      <c r="F64" s="22" t="n"/>
      <c r="G64" s="22" t="n"/>
      <c r="H64" s="69" t="n"/>
      <c r="I64" s="69" t="n"/>
      <c r="J64" s="69" t="n"/>
      <c r="O64" s="22" t="n"/>
      <c r="P64" s="22" t="n"/>
      <c r="Q64" s="22" t="n"/>
      <c r="R64" s="22" t="n"/>
      <c r="S64" s="22" t="n"/>
      <c r="T64" s="22" t="n"/>
    </row>
    <row r="65" ht="14.25" customHeight="1" s="324">
      <c r="C65" s="342" t="inlineStr">
        <is>
          <t>TENAGA KERJA</t>
        </is>
      </c>
      <c r="D65" s="343" t="n"/>
      <c r="E65" s="344" t="n"/>
      <c r="F65" s="22" t="n"/>
      <c r="G65" s="22" t="n"/>
      <c r="H65" s="22" t="n"/>
      <c r="I65" s="69" t="n"/>
      <c r="J65" s="69" t="n"/>
      <c r="O65" s="22" t="n"/>
      <c r="P65" s="22" t="n"/>
      <c r="Q65" s="22" t="n"/>
      <c r="R65" s="22" t="n"/>
      <c r="S65" s="22" t="n"/>
      <c r="T65" s="22" t="n"/>
    </row>
    <row r="66" ht="14.25" customHeight="1" s="324">
      <c r="C66" s="63" t="inlineStr">
        <is>
          <t>Pekerja</t>
        </is>
      </c>
      <c r="D66" s="345" t="n">
        <v>0.66</v>
      </c>
      <c r="E66" s="65" t="inlineStr">
        <is>
          <t>OH</t>
        </is>
      </c>
      <c r="F66" s="22" t="n"/>
      <c r="G66" s="22" t="n"/>
      <c r="H66" s="347">
        <f>IFERROR(I20*D66,0)</f>
        <v/>
      </c>
      <c r="I66" s="69" t="n"/>
      <c r="J66" s="69" t="n"/>
      <c r="O66" s="22" t="n"/>
      <c r="P66" s="22" t="n"/>
      <c r="Q66" s="22" t="n"/>
      <c r="R66" s="22" t="n"/>
      <c r="S66" s="22" t="n"/>
      <c r="T66" s="22" t="n"/>
    </row>
    <row r="67" ht="14.25" customHeight="1" s="324">
      <c r="C67" s="63" t="inlineStr">
        <is>
          <t>Tukang kayu</t>
        </is>
      </c>
      <c r="D67" s="345" t="n">
        <v>0.33</v>
      </c>
      <c r="E67" s="65" t="inlineStr">
        <is>
          <t>OH</t>
        </is>
      </c>
      <c r="F67" s="22" t="n"/>
      <c r="G67" s="22" t="n"/>
      <c r="H67" s="347">
        <f>IFERROR(I20*D67,0)</f>
        <v/>
      </c>
      <c r="I67" s="69" t="n"/>
      <c r="J67" s="69" t="n"/>
      <c r="O67" s="22" t="n"/>
      <c r="P67" s="22" t="n"/>
      <c r="Q67" s="22" t="n"/>
      <c r="R67" s="22" t="n"/>
      <c r="S67" s="22" t="n"/>
      <c r="T67" s="22" t="n"/>
    </row>
    <row r="68" ht="14.25" customHeight="1" s="324">
      <c r="C68" s="63" t="inlineStr">
        <is>
          <t>Kepala tukang</t>
        </is>
      </c>
      <c r="D68" s="345" t="n">
        <v>0.033</v>
      </c>
      <c r="E68" s="65" t="inlineStr">
        <is>
          <t>OH</t>
        </is>
      </c>
      <c r="F68" s="22" t="n"/>
      <c r="G68" s="22" t="n"/>
      <c r="H68" s="347">
        <f>IFERROR(I20*D68,0)</f>
        <v/>
      </c>
      <c r="I68" s="69" t="n"/>
      <c r="J68" s="69" t="n"/>
      <c r="O68" s="22" t="n"/>
      <c r="P68" s="22" t="n"/>
      <c r="Q68" s="22" t="n"/>
      <c r="R68" s="22" t="n"/>
      <c r="S68" s="22" t="n"/>
      <c r="T68" s="22" t="n"/>
    </row>
    <row r="69" ht="14.25" customHeight="1" s="324">
      <c r="C69" s="63" t="inlineStr">
        <is>
          <t>Mandor</t>
        </is>
      </c>
      <c r="D69" s="345" t="n">
        <v>0.011</v>
      </c>
      <c r="E69" s="65" t="inlineStr">
        <is>
          <t>OH</t>
        </is>
      </c>
      <c r="F69" s="22" t="n"/>
      <c r="G69" s="22" t="n"/>
      <c r="H69" s="347">
        <f>IFERROR(I20*D69,0)</f>
        <v/>
      </c>
      <c r="I69" s="69" t="n"/>
      <c r="J69" s="69" t="n"/>
      <c r="O69" s="22" t="n"/>
      <c r="P69" s="22" t="n"/>
      <c r="Q69" s="22" t="n"/>
      <c r="R69" s="22" t="n"/>
      <c r="S69" s="22" t="n"/>
      <c r="T69" s="22" t="n"/>
    </row>
    <row r="70" ht="14.25" customHeight="1" s="324">
      <c r="C70" s="63" t="inlineStr">
        <is>
          <t>BAHAN</t>
        </is>
      </c>
      <c r="D70" s="343" t="n"/>
      <c r="E70" s="344" t="n"/>
      <c r="F70" s="22" t="n"/>
      <c r="G70" s="22" t="n"/>
      <c r="H70" s="69" t="n"/>
      <c r="I70" s="69" t="n"/>
      <c r="J70" s="69" t="n"/>
    </row>
    <row r="71" ht="14.25" customHeight="1" s="324">
      <c r="C71" s="68" t="inlineStr">
        <is>
          <t>Paku 12 cm</t>
        </is>
      </c>
      <c r="D71" s="375" t="n">
        <v>0.4</v>
      </c>
      <c r="E71" s="111" t="inlineStr">
        <is>
          <t>kg</t>
        </is>
      </c>
      <c r="F71" s="22" t="n"/>
      <c r="G71" s="22" t="n"/>
      <c r="H71" s="81">
        <f>IFERROR(I20*D71,0)</f>
        <v/>
      </c>
      <c r="I71" s="69" t="n"/>
      <c r="J71" s="69" t="n"/>
    </row>
    <row r="72" ht="14.25" customHeight="1" s="324">
      <c r="C72" s="68" t="inlineStr">
        <is>
          <t>Minyak bekisting</t>
        </is>
      </c>
      <c r="D72" s="375" t="n">
        <v>0.2</v>
      </c>
      <c r="E72" s="111" t="inlineStr">
        <is>
          <t>ltr</t>
        </is>
      </c>
      <c r="F72" s="22" t="n"/>
      <c r="G72" s="22" t="n"/>
      <c r="H72" s="81">
        <f>IFERROR(I20*D72,0)</f>
        <v/>
      </c>
      <c r="I72" s="69" t="n"/>
      <c r="J72" s="69" t="n"/>
    </row>
    <row r="73" ht="14.25" customHeight="1" s="324">
      <c r="C73" s="63" t="inlineStr">
        <is>
          <t>Kayu balok 6/12 kelas II</t>
        </is>
      </c>
      <c r="D73" s="376" t="n">
        <v>0.00558</v>
      </c>
      <c r="E73" s="65" t="inlineStr">
        <is>
          <t>m3</t>
        </is>
      </c>
      <c r="F73" s="22" t="n"/>
      <c r="G73" s="22" t="n"/>
      <c r="H73" s="81">
        <f>IFERROR(I20*D73,0)</f>
        <v/>
      </c>
      <c r="I73" s="69" t="n"/>
      <c r="J73" s="69" t="n"/>
    </row>
    <row r="74" ht="14.25" customHeight="1" s="324">
      <c r="C74" s="63" t="inlineStr">
        <is>
          <t>Plywood 12 mm</t>
        </is>
      </c>
      <c r="D74" s="376" t="n">
        <v>0.12705</v>
      </c>
      <c r="E74" s="65" t="inlineStr">
        <is>
          <t>lbr</t>
        </is>
      </c>
      <c r="F74" s="22" t="n"/>
      <c r="G74" s="22" t="n"/>
      <c r="H74" s="81">
        <f>IFERROR(I20*D74,0)</f>
        <v/>
      </c>
      <c r="I74" s="69" t="n"/>
      <c r="J74" s="69" t="n"/>
    </row>
    <row r="75" ht="30" customHeight="1" s="324">
      <c r="C75" s="63" t="inlineStr">
        <is>
          <t>Dolken kayu φ 8-10 panjang 400 cm</t>
        </is>
      </c>
      <c r="D75" s="376" t="n">
        <v>0.65</v>
      </c>
      <c r="E75" s="65" t="inlineStr">
        <is>
          <t>btg</t>
        </is>
      </c>
      <c r="F75" s="22" t="n"/>
      <c r="G75" s="22" t="n"/>
      <c r="H75" s="113">
        <f>IFERROR(I20*D75,0)</f>
        <v/>
      </c>
      <c r="I75" s="69" t="n"/>
      <c r="J75" s="69" t="n"/>
      <c r="P75" s="377" t="n"/>
    </row>
    <row r="76" ht="14.25" customHeight="1" s="324">
      <c r="C76" s="22" t="n"/>
      <c r="D76" s="22" t="n"/>
      <c r="E76" s="22" t="n"/>
      <c r="F76" s="22" t="n"/>
      <c r="G76" s="22" t="n"/>
      <c r="H76" s="69" t="n"/>
      <c r="I76" s="69" t="n"/>
      <c r="J76" s="69" t="n"/>
      <c r="P76" s="377" t="n"/>
    </row>
    <row r="77" ht="14.25" customHeight="1" s="324">
      <c r="C77" s="84" t="inlineStr">
        <is>
          <t>1 m3 beton mutu sedang f'c 21 MPa (setara K-275), slump (100 ± 25) mm, agregat maks 19 mm secara manual</t>
        </is>
      </c>
      <c r="H77" s="69" t="n"/>
      <c r="I77" s="69" t="n"/>
      <c r="J77" s="69" t="n"/>
      <c r="P77" s="377" t="n"/>
    </row>
    <row r="78" ht="14.25" customHeight="1" s="324">
      <c r="C78" s="58" t="inlineStr">
        <is>
          <t>Uraian</t>
        </is>
      </c>
      <c r="D78" s="59" t="inlineStr">
        <is>
          <t>Koefisien</t>
        </is>
      </c>
      <c r="E78" s="59" t="inlineStr">
        <is>
          <t>Sat.</t>
        </is>
      </c>
      <c r="F78" s="22" t="n"/>
      <c r="G78" s="22" t="n"/>
      <c r="H78" s="69" t="n"/>
      <c r="I78" s="69" t="n"/>
      <c r="J78" s="69" t="n"/>
      <c r="P78" s="377" t="n"/>
    </row>
    <row r="79" ht="14.25" customHeight="1" s="324">
      <c r="C79" s="342" t="inlineStr">
        <is>
          <t>TENAGA KERJA</t>
        </is>
      </c>
      <c r="D79" s="343" t="n"/>
      <c r="E79" s="344" t="n"/>
      <c r="F79" s="22" t="n"/>
      <c r="G79" s="22" t="n"/>
      <c r="H79" s="69" t="n"/>
      <c r="I79" s="69" t="n"/>
      <c r="J79" s="69" t="n"/>
      <c r="P79" s="377" t="n"/>
    </row>
    <row r="80" ht="14.25" customHeight="1" s="324">
      <c r="C80" s="63" t="inlineStr">
        <is>
          <t>Pekerja</t>
        </is>
      </c>
      <c r="D80" s="345" t="n">
        <v>1.65</v>
      </c>
      <c r="E80" s="65" t="inlineStr">
        <is>
          <t>OH</t>
        </is>
      </c>
      <c r="F80" s="22" t="n"/>
      <c r="G80" s="22" t="n"/>
      <c r="H80" s="347">
        <f>IFERROR(I21*D80,0)</f>
        <v/>
      </c>
      <c r="I80" s="69" t="n"/>
      <c r="J80" s="69" t="n"/>
    </row>
    <row r="81" ht="14.25" customHeight="1" s="324">
      <c r="C81" s="63" t="inlineStr">
        <is>
          <t>Tukang batu</t>
        </is>
      </c>
      <c r="D81" s="345" t="n">
        <v>0.275</v>
      </c>
      <c r="E81" s="65" t="inlineStr">
        <is>
          <t>OH</t>
        </is>
      </c>
      <c r="F81" s="22" t="n"/>
      <c r="G81" s="22" t="n"/>
      <c r="H81" s="347">
        <f>IFERROR(I21*D81,0)</f>
        <v/>
      </c>
      <c r="I81" s="69" t="n"/>
      <c r="J81" s="69" t="n"/>
    </row>
    <row r="82" ht="14.25" customHeight="1" s="324">
      <c r="C82" s="63" t="inlineStr">
        <is>
          <t>Kepala tukang</t>
        </is>
      </c>
      <c r="D82" s="345" t="n">
        <v>0.028</v>
      </c>
      <c r="E82" s="65" t="inlineStr">
        <is>
          <t>OH</t>
        </is>
      </c>
      <c r="F82" s="22" t="n"/>
      <c r="G82" s="22" t="n"/>
      <c r="H82" s="347">
        <f>IFERROR(I21*D82,0)</f>
        <v/>
      </c>
      <c r="I82" s="69" t="n"/>
      <c r="J82" s="69" t="n"/>
    </row>
    <row r="83" ht="14.25" customHeight="1" s="324">
      <c r="C83" s="63" t="inlineStr">
        <is>
          <t>Mandor</t>
        </is>
      </c>
      <c r="D83" s="345" t="n">
        <v>0.008999999999999999</v>
      </c>
      <c r="E83" s="65" t="inlineStr">
        <is>
          <t>OH</t>
        </is>
      </c>
      <c r="F83" s="22" t="n"/>
      <c r="G83" s="22" t="n"/>
      <c r="H83" s="347">
        <f>IFERROR(I21*D83,0)</f>
        <v/>
      </c>
      <c r="I83" s="69" t="n"/>
      <c r="J83" s="69" t="n"/>
    </row>
    <row r="84" ht="14.25" customHeight="1" s="324">
      <c r="C84" s="63" t="inlineStr">
        <is>
          <t>BAHAN</t>
        </is>
      </c>
      <c r="D84" s="343" t="n"/>
      <c r="E84" s="344" t="n"/>
      <c r="F84" s="22" t="n"/>
      <c r="G84" s="22" t="n"/>
      <c r="H84" s="69" t="n"/>
      <c r="I84" s="69" t="n"/>
      <c r="J84" s="69" t="n"/>
    </row>
    <row r="85" ht="14.25" customHeight="1" s="324">
      <c r="C85" s="63" t="inlineStr">
        <is>
          <t>Semen Portland (PC)</t>
        </is>
      </c>
      <c r="D85" s="369" t="n">
        <v>368</v>
      </c>
      <c r="E85" s="65" t="inlineStr">
        <is>
          <t>kg</t>
        </is>
      </c>
      <c r="F85" s="22" t="n"/>
      <c r="G85" s="22" t="n"/>
      <c r="H85" s="81">
        <f>IFERROR((I21*D85)/50,0)</f>
        <v/>
      </c>
      <c r="I85" s="69" t="n"/>
      <c r="J85" s="69" t="n"/>
    </row>
    <row r="86" ht="14.25" customHeight="1" s="324">
      <c r="C86" s="63" t="inlineStr">
        <is>
          <t>Pasir beton</t>
        </is>
      </c>
      <c r="D86" s="369" t="n">
        <v>770</v>
      </c>
      <c r="E86" s="65" t="inlineStr">
        <is>
          <t>kg</t>
        </is>
      </c>
      <c r="F86" s="22" t="n"/>
      <c r="G86" s="22" t="n"/>
      <c r="H86" s="81">
        <f>IFERROR((I21*D86)/1400,0)</f>
        <v/>
      </c>
      <c r="I86" s="69" t="n"/>
      <c r="J86" s="69" t="n"/>
    </row>
    <row r="87" ht="14.25" customHeight="1" s="324">
      <c r="C87" s="63" t="inlineStr">
        <is>
          <t>Batu split 2/3</t>
        </is>
      </c>
      <c r="D87" s="369" t="n">
        <v>1009</v>
      </c>
      <c r="E87" s="65" t="inlineStr">
        <is>
          <t>kg</t>
        </is>
      </c>
      <c r="F87" s="22" t="n"/>
      <c r="G87" s="22" t="n"/>
      <c r="H87" s="81">
        <f>IFERROR((I21*D87)/1450,0)</f>
        <v/>
      </c>
      <c r="I87" s="69" t="n"/>
      <c r="J87" s="69" t="n"/>
    </row>
    <row r="88" ht="14.25" customHeight="1" s="324">
      <c r="C88" s="63" t="inlineStr">
        <is>
          <t>Air</t>
        </is>
      </c>
      <c r="D88" s="348" t="n">
        <v>202</v>
      </c>
      <c r="E88" s="65" t="inlineStr">
        <is>
          <t>liter</t>
        </is>
      </c>
      <c r="F88" s="22" t="n"/>
      <c r="G88" s="22" t="n"/>
      <c r="H88" s="81">
        <f>IFERROR(I21*D88,0)</f>
        <v/>
      </c>
      <c r="I88" s="69" t="n"/>
      <c r="J88" s="69" t="n"/>
    </row>
    <row r="89" ht="14.25" customHeight="1" s="324">
      <c r="C89" s="22" t="n"/>
      <c r="D89" s="22" t="n"/>
      <c r="E89" s="22" t="n"/>
      <c r="F89" s="22" t="n"/>
      <c r="G89" s="22" t="n"/>
      <c r="H89" s="69" t="n"/>
      <c r="I89" s="69" t="n"/>
      <c r="J89" s="69" t="n"/>
    </row>
    <row r="90" ht="14.25" customHeight="1" s="324">
      <c r="C90" s="84" t="inlineStr">
        <is>
          <t>Pembongkaran 1 m2 bekisting secara biasa pada bangunan gedung (termasuk membersihkan dan membereskan puing-puing)</t>
        </is>
      </c>
      <c r="H90" s="69" t="n"/>
      <c r="I90" s="69" t="n"/>
      <c r="J90" s="69" t="n"/>
    </row>
    <row r="91" ht="14.25" customHeight="1" s="324">
      <c r="C91" s="58" t="inlineStr">
        <is>
          <t>Uraian</t>
        </is>
      </c>
      <c r="D91" s="59" t="inlineStr">
        <is>
          <t>Koefisien</t>
        </is>
      </c>
      <c r="E91" s="59" t="inlineStr">
        <is>
          <t>Sat.</t>
        </is>
      </c>
      <c r="F91" s="22" t="n"/>
      <c r="G91" s="22" t="n"/>
      <c r="H91" s="69" t="n"/>
      <c r="I91" s="69" t="n"/>
      <c r="J91" s="69" t="n"/>
    </row>
    <row r="92" ht="14.25" customHeight="1" s="324">
      <c r="C92" s="342" t="inlineStr">
        <is>
          <t>TENAGA KERJA</t>
        </is>
      </c>
      <c r="D92" s="343" t="n"/>
      <c r="E92" s="344" t="n"/>
      <c r="F92" s="22" t="n"/>
      <c r="G92" s="22" t="n"/>
      <c r="H92" s="22" t="n"/>
      <c r="I92" s="69" t="n"/>
      <c r="J92" s="69" t="n"/>
    </row>
    <row r="93" ht="14.25" customHeight="1" s="324">
      <c r="C93" s="63" t="inlineStr">
        <is>
          <t>Pekerja</t>
        </is>
      </c>
      <c r="D93" s="345" t="n">
        <v>0.04</v>
      </c>
      <c r="E93" s="65" t="inlineStr">
        <is>
          <t>OH</t>
        </is>
      </c>
      <c r="F93" s="22" t="n"/>
      <c r="G93" s="22" t="n"/>
      <c r="H93" s="347">
        <f>IFERROR(I20*D93,0)</f>
        <v/>
      </c>
      <c r="I93" s="69" t="n"/>
      <c r="J93" s="69" t="n"/>
    </row>
    <row r="94" ht="14.25" customHeight="1" s="324">
      <c r="C94" s="63" t="inlineStr">
        <is>
          <t>Mandor</t>
        </is>
      </c>
      <c r="D94" s="345" t="n">
        <v>0.004</v>
      </c>
      <c r="E94" s="65" t="inlineStr">
        <is>
          <t>OH</t>
        </is>
      </c>
      <c r="F94" s="22" t="n"/>
      <c r="G94" s="22" t="n"/>
      <c r="H94" s="347">
        <f>IFERROR(I20*D94,0)</f>
        <v/>
      </c>
      <c r="I94" s="69" t="n"/>
      <c r="J94" s="69" t="n"/>
    </row>
    <row r="95" ht="14.25" customHeight="1" s="324">
      <c r="C95" s="22" t="n"/>
      <c r="D95" s="22" t="n"/>
      <c r="E95" s="22" t="n"/>
      <c r="F95" s="22" t="n"/>
      <c r="G95" s="22" t="n"/>
      <c r="H95" s="22" t="n"/>
    </row>
    <row r="96" ht="14.25" customHeight="1" s="324">
      <c r="C96" s="22" t="n"/>
      <c r="D96" s="22" t="n"/>
      <c r="E96" s="22" t="n"/>
      <c r="F96" s="22" t="n"/>
      <c r="G96" s="22" t="n"/>
    </row>
    <row r="97" ht="14.25" customHeight="1" s="324">
      <c r="C97" s="22" t="n"/>
      <c r="D97" s="22" t="n"/>
      <c r="E97" s="22" t="n"/>
      <c r="F97" s="22" t="n"/>
      <c r="G97" s="22" t="n"/>
    </row>
    <row r="98" ht="14.25" customHeight="1" s="324">
      <c r="C98" s="22" t="n"/>
      <c r="D98" s="22" t="n"/>
      <c r="E98" s="22" t="n"/>
      <c r="F98" s="22" t="n"/>
      <c r="G98" s="22" t="n"/>
    </row>
    <row r="99" ht="14.25" customHeight="1" s="324">
      <c r="C99" s="22" t="n"/>
      <c r="D99" s="22" t="n"/>
      <c r="E99" s="22" t="n"/>
      <c r="F99" s="22" t="n"/>
      <c r="G99" s="22" t="n"/>
    </row>
    <row r="100" ht="14.25" customHeight="1" s="324">
      <c r="C100" s="22" t="n"/>
      <c r="D100" s="22" t="n"/>
      <c r="E100" s="22" t="n"/>
      <c r="F100" s="22" t="n"/>
      <c r="G100" s="22" t="n"/>
    </row>
    <row r="101" ht="14.25" customHeight="1" s="324">
      <c r="C101" s="22" t="n"/>
      <c r="D101" s="22" t="n"/>
      <c r="E101" s="22" t="n"/>
      <c r="F101" s="22" t="n"/>
      <c r="G101" s="22" t="n"/>
    </row>
    <row r="102" ht="14.25" customHeight="1" s="324">
      <c r="C102" s="22" t="n"/>
      <c r="D102" s="22" t="n"/>
      <c r="E102" s="22" t="n"/>
      <c r="F102" s="22" t="n"/>
      <c r="G102" s="22" t="n"/>
    </row>
    <row r="103" ht="14.25" customHeight="1" s="324">
      <c r="C103" s="22" t="n"/>
      <c r="D103" s="22" t="n"/>
      <c r="E103" s="22" t="n"/>
      <c r="F103" s="22" t="n"/>
      <c r="G103" s="22" t="n"/>
    </row>
    <row r="104" ht="14.25" customHeight="1" s="324">
      <c r="C104" s="22" t="n"/>
      <c r="D104" s="22" t="n"/>
      <c r="E104" s="22" t="n"/>
      <c r="F104" s="22" t="n"/>
      <c r="G104" s="22" t="n"/>
    </row>
    <row r="105" ht="14.25" customHeight="1" s="324">
      <c r="C105" s="22" t="n"/>
      <c r="D105" s="22" t="n"/>
      <c r="E105" s="22" t="n"/>
      <c r="F105" s="22" t="n"/>
      <c r="G105" s="22" t="n"/>
    </row>
    <row r="106" ht="14.25" customHeight="1" s="324">
      <c r="C106" s="22" t="n"/>
      <c r="D106" s="22" t="n"/>
      <c r="E106" s="22" t="n"/>
      <c r="F106" s="22" t="n"/>
      <c r="G106" s="22" t="n"/>
    </row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4">
    <mergeCell ref="C54:E54"/>
    <mergeCell ref="C52:F52"/>
    <mergeCell ref="C90:G90"/>
    <mergeCell ref="C77:G77"/>
    <mergeCell ref="C84:E84"/>
    <mergeCell ref="C79:E79"/>
    <mergeCell ref="C70:E70"/>
    <mergeCell ref="O13:Q13"/>
    <mergeCell ref="C92:E92"/>
    <mergeCell ref="D3:I3"/>
    <mergeCell ref="C59:E59"/>
    <mergeCell ref="Q29:Q30"/>
    <mergeCell ref="C65:E65"/>
    <mergeCell ref="O28:Q28"/>
  </mergeCells>
  <dataValidations count="1">
    <dataValidation sqref="L9:L12" showDropDown="0" showInputMessage="0" showErrorMessage="1" allowBlank="1" type="list">
      <formula1>"0,1"</formula1>
    </dataValidation>
  </dataValidation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1"/>
    <outlinePr summaryBelow="1" summaryRight="1"/>
    <pageSetUpPr/>
  </sheetPr>
  <dimension ref="A1:R8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5.71" customWidth="1" style="324" min="2" max="2"/>
    <col width="21.57" customWidth="1" style="324" min="3" max="3"/>
    <col width="11.71" customWidth="1" style="324" min="4" max="4"/>
    <col width="4.71" customWidth="1" style="324" min="5" max="5"/>
    <col width="5.71" customWidth="1" style="324" min="6" max="6"/>
    <col width="21.57" customWidth="1" style="324" min="7" max="7"/>
    <col width="11.71" customWidth="1" style="324" min="8" max="8"/>
    <col width="4.71" customWidth="1" style="324" min="9" max="9"/>
    <col width="3.71" customWidth="1" style="324" min="10" max="10"/>
    <col width="5.29" customWidth="1" style="324" min="11" max="11"/>
    <col width="10.43" customWidth="1" style="324" min="12" max="12"/>
    <col width="11.71" customWidth="1" style="324" min="13" max="14"/>
    <col width="10.71" customWidth="1" style="324" min="15" max="15"/>
    <col width="16.71" customWidth="1" style="324" min="16" max="16"/>
    <col width="19.71" customWidth="1" style="324" min="17" max="17"/>
    <col width="3.86" customWidth="1" style="324" min="18" max="18"/>
    <col width="8.710000000000001" customWidth="1" style="324" min="19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108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109" t="n"/>
    </row>
    <row r="4" ht="14.25" customHeight="1" s="324"/>
    <row r="5" ht="14.25" customHeight="1" s="324">
      <c r="B5" s="11" t="inlineStr">
        <is>
          <t>7.</t>
        </is>
      </c>
      <c r="C5" s="12" t="inlineStr">
        <is>
          <t>PEKERJAAN DINDING BATA RINGAN</t>
        </is>
      </c>
      <c r="D5" s="13" t="n"/>
      <c r="E5" s="13" t="n"/>
    </row>
    <row r="6" ht="14.25" customHeight="1" s="324">
      <c r="B6" s="10" t="n"/>
      <c r="C6" s="10" t="n"/>
      <c r="D6" s="10" t="n"/>
      <c r="E6" s="10" t="n"/>
      <c r="F6" s="10" t="n"/>
      <c r="G6" s="10" t="n"/>
      <c r="H6" s="10" t="n"/>
      <c r="I6" s="14" t="n"/>
      <c r="K6" s="16" t="n"/>
      <c r="L6" s="16" t="n"/>
      <c r="M6" s="16" t="n"/>
      <c r="N6" s="10" t="n"/>
      <c r="O6" s="10" t="n"/>
      <c r="P6" s="10" t="n"/>
      <c r="Q6" s="10" t="n"/>
      <c r="R6" s="14" t="n"/>
    </row>
    <row r="7" ht="14.25" customHeight="1" s="324">
      <c r="B7" s="17" t="inlineStr">
        <is>
          <t>7.1</t>
        </is>
      </c>
      <c r="C7" s="17" t="inlineStr">
        <is>
          <t>Dimensi Utama</t>
        </is>
      </c>
      <c r="D7" s="18" t="n"/>
      <c r="E7" s="18" t="n"/>
      <c r="F7" s="17" t="n"/>
      <c r="G7" s="17" t="n"/>
      <c r="H7" s="18" t="n"/>
      <c r="I7" s="20" t="n"/>
      <c r="K7" s="17" t="inlineStr">
        <is>
          <t>7.3</t>
        </is>
      </c>
      <c r="L7" s="17" t="inlineStr">
        <is>
          <t>Result</t>
        </is>
      </c>
      <c r="M7" s="17" t="n"/>
      <c r="N7" s="18" t="n"/>
      <c r="O7" s="18" t="n"/>
      <c r="P7" s="18" t="n"/>
      <c r="Q7" s="18" t="n"/>
      <c r="R7" s="20" t="n"/>
    </row>
    <row r="8" ht="14.25" customHeight="1" s="324">
      <c r="B8" s="22" t="n"/>
      <c r="C8" s="23" t="inlineStr">
        <is>
          <t>Ukuran dinding</t>
        </is>
      </c>
      <c r="D8" s="22" t="n"/>
      <c r="F8" s="22" t="n"/>
      <c r="G8" s="23" t="inlineStr">
        <is>
          <t>Ukuran ampig</t>
        </is>
      </c>
      <c r="H8" s="22" t="n"/>
      <c r="I8" s="20" t="n"/>
      <c r="K8" s="25" t="n"/>
      <c r="L8" s="25" t="inlineStr">
        <is>
          <t>Uraian</t>
        </is>
      </c>
      <c r="M8" s="25" t="n"/>
      <c r="N8" s="25" t="inlineStr">
        <is>
          <t>Volume</t>
        </is>
      </c>
      <c r="O8" s="25" t="inlineStr">
        <is>
          <t>Satuan</t>
        </is>
      </c>
      <c r="P8" s="25" t="inlineStr">
        <is>
          <t>Harga Satuan (Rp)</t>
        </is>
      </c>
      <c r="Q8" s="25" t="inlineStr">
        <is>
          <t>Jumlah Harga (Rp)</t>
        </is>
      </c>
      <c r="R8" s="20" t="n"/>
    </row>
    <row r="9" ht="14.25" customHeight="1" s="324">
      <c r="B9" s="26" t="inlineStr">
        <is>
          <t>Pi</t>
        </is>
      </c>
      <c r="C9" s="22" t="inlineStr">
        <is>
          <t>Panjang dinding interior</t>
        </is>
      </c>
      <c r="D9" s="29" t="n">
        <v>36</v>
      </c>
      <c r="E9" s="22" t="inlineStr">
        <is>
          <t>m</t>
        </is>
      </c>
      <c r="F9" s="26" t="inlineStr">
        <is>
          <t>T2</t>
        </is>
      </c>
      <c r="G9" s="22" t="inlineStr">
        <is>
          <t>Tinggi ampig</t>
        </is>
      </c>
      <c r="H9" s="29" t="n">
        <v>2.3</v>
      </c>
      <c r="I9" s="20" t="inlineStr">
        <is>
          <t>m</t>
        </is>
      </c>
      <c r="K9" s="33" t="n">
        <v>1</v>
      </c>
      <c r="L9" s="36" t="inlineStr">
        <is>
          <t>Pekerja</t>
        </is>
      </c>
      <c r="N9" s="335">
        <f>H56</f>
        <v/>
      </c>
      <c r="O9" s="38" t="inlineStr">
        <is>
          <t>OH</t>
        </is>
      </c>
      <c r="P9" s="336" t="n">
        <v>100000</v>
      </c>
      <c r="Q9" s="337">
        <f>IFERROR((P9*N9)*K9,0)</f>
        <v/>
      </c>
      <c r="R9" s="20" t="n"/>
    </row>
    <row r="10" ht="14.25" customHeight="1" s="324">
      <c r="B10" s="46" t="inlineStr">
        <is>
          <t>Pe</t>
        </is>
      </c>
      <c r="C10" s="22" t="inlineStr">
        <is>
          <t>Panjang dinding eksterior</t>
        </is>
      </c>
      <c r="D10" s="29" t="n">
        <v>39</v>
      </c>
      <c r="E10" s="22" t="inlineStr">
        <is>
          <t>m</t>
        </is>
      </c>
      <c r="F10" s="26" t="inlineStr">
        <is>
          <t>a2</t>
        </is>
      </c>
      <c r="G10" s="22" t="inlineStr">
        <is>
          <t>Lebar alas</t>
        </is>
      </c>
      <c r="H10" s="29" t="n">
        <v>9</v>
      </c>
      <c r="I10" s="20" t="inlineStr">
        <is>
          <t>m</t>
        </is>
      </c>
      <c r="K10" s="33" t="n">
        <v>1</v>
      </c>
      <c r="L10" s="36" t="inlineStr">
        <is>
          <t>Tukang</t>
        </is>
      </c>
      <c r="N10" s="335">
        <f>H57</f>
        <v/>
      </c>
      <c r="O10" s="38" t="inlineStr">
        <is>
          <t>OH</t>
        </is>
      </c>
      <c r="P10" s="336" t="n">
        <v>145000</v>
      </c>
      <c r="Q10" s="337">
        <f>IFERROR((P10*N10)*K10,0)</f>
        <v/>
      </c>
      <c r="R10" s="20" t="n"/>
    </row>
    <row r="11" ht="14.25" customHeight="1" s="324">
      <c r="B11" s="26" t="inlineStr">
        <is>
          <t>T</t>
        </is>
      </c>
      <c r="C11" s="22" t="inlineStr">
        <is>
          <t>Tinggi dinding</t>
        </is>
      </c>
      <c r="D11" s="29" t="n">
        <v>3.8</v>
      </c>
      <c r="E11" s="22" t="inlineStr">
        <is>
          <t>m</t>
        </is>
      </c>
      <c r="F11" s="26" t="n"/>
      <c r="G11" s="22" t="inlineStr">
        <is>
          <t>Jumlah ampig</t>
        </is>
      </c>
      <c r="H11" s="43" t="n">
        <v>2</v>
      </c>
      <c r="I11" s="20" t="inlineStr">
        <is>
          <t>set</t>
        </is>
      </c>
      <c r="K11" s="33" t="n">
        <v>1</v>
      </c>
      <c r="L11" s="36" t="inlineStr">
        <is>
          <t>Kepala Tukang</t>
        </is>
      </c>
      <c r="N11" s="335">
        <f>H58</f>
        <v/>
      </c>
      <c r="O11" s="38" t="inlineStr">
        <is>
          <t>OH</t>
        </is>
      </c>
      <c r="P11" s="336" t="n">
        <v>175000</v>
      </c>
      <c r="Q11" s="337">
        <f>IFERROR((P11*N11)*K11,0)</f>
        <v/>
      </c>
      <c r="R11" s="20" t="n"/>
    </row>
    <row r="12" ht="14.25" customHeight="1" s="324">
      <c r="B12" s="22" t="n"/>
      <c r="C12" s="23" t="inlineStr">
        <is>
          <t>Ukuran kusen pintu</t>
        </is>
      </c>
      <c r="D12" s="22" t="n"/>
      <c r="F12" s="22" t="n"/>
      <c r="G12" s="23" t="inlineStr">
        <is>
          <t>Ukuran kusen jendela</t>
        </is>
      </c>
      <c r="H12" s="22" t="n"/>
      <c r="I12" s="20" t="n"/>
      <c r="K12" s="33" t="n">
        <v>1</v>
      </c>
      <c r="L12" s="36" t="inlineStr">
        <is>
          <t>Mandor</t>
        </is>
      </c>
      <c r="N12" s="335">
        <f>H59</f>
        <v/>
      </c>
      <c r="O12" s="38" t="inlineStr">
        <is>
          <t>OH</t>
        </is>
      </c>
      <c r="P12" s="336" t="n">
        <v>200000</v>
      </c>
      <c r="Q12" s="337">
        <f>IFERROR((P12*N12)*K12,0)</f>
        <v/>
      </c>
      <c r="R12" s="20" t="n"/>
    </row>
    <row r="13" ht="14.25" customHeight="1" s="324">
      <c r="B13" s="26" t="inlineStr">
        <is>
          <t>a</t>
        </is>
      </c>
      <c r="C13" s="22" t="inlineStr">
        <is>
          <t>Tinggi kusen pintu</t>
        </is>
      </c>
      <c r="D13" s="29" t="n">
        <v>2.1</v>
      </c>
      <c r="E13" s="22" t="inlineStr">
        <is>
          <t>m</t>
        </is>
      </c>
      <c r="F13" s="26" t="inlineStr">
        <is>
          <t>m</t>
        </is>
      </c>
      <c r="G13" s="22" t="inlineStr">
        <is>
          <t>Tinggi kusen jendela</t>
        </is>
      </c>
      <c r="H13" s="29" t="n">
        <v>1.5</v>
      </c>
      <c r="I13" s="20" t="inlineStr">
        <is>
          <t>m</t>
        </is>
      </c>
      <c r="N13" s="44" t="inlineStr">
        <is>
          <t>Jumlah Harga Tenaga Kerja =</t>
        </is>
      </c>
      <c r="Q13" s="338">
        <f>SUM(Q9:Q12)</f>
        <v/>
      </c>
      <c r="R13" s="20" t="n"/>
    </row>
    <row r="14" ht="14.25" customHeight="1" s="324">
      <c r="B14" s="26" t="inlineStr">
        <is>
          <t>b</t>
        </is>
      </c>
      <c r="C14" s="22" t="inlineStr">
        <is>
          <t>Lebar kusen pintu</t>
        </is>
      </c>
      <c r="D14" s="29" t="n">
        <v>0.9</v>
      </c>
      <c r="E14" s="22" t="inlineStr">
        <is>
          <t>m</t>
        </is>
      </c>
      <c r="F14" s="26" t="inlineStr">
        <is>
          <t>m1</t>
        </is>
      </c>
      <c r="G14" s="22" t="inlineStr">
        <is>
          <t>Lebar kusen jendela</t>
        </is>
      </c>
      <c r="H14" s="29" t="n">
        <v>0.7</v>
      </c>
      <c r="I14" s="20" t="inlineStr">
        <is>
          <t>m</t>
        </is>
      </c>
      <c r="K14" s="33" t="n">
        <v>1</v>
      </c>
      <c r="L14" s="19" t="inlineStr">
        <is>
          <t>Pasangan Bata Ringan Tebal 7,5 cm</t>
        </is>
      </c>
      <c r="Q14" s="22" t="n"/>
      <c r="R14" s="20" t="n"/>
    </row>
    <row r="15" ht="14.25" customHeight="1" s="324">
      <c r="B15" s="26" t="n"/>
      <c r="C15" s="22" t="inlineStr">
        <is>
          <t>Jumlah pintu</t>
        </is>
      </c>
      <c r="D15" s="43" t="n">
        <v>6</v>
      </c>
      <c r="E15" s="22" t="inlineStr">
        <is>
          <t>unit</t>
        </is>
      </c>
      <c r="F15" s="26" t="n"/>
      <c r="G15" s="22" t="inlineStr">
        <is>
          <t>Jumlah jendela</t>
        </is>
      </c>
      <c r="H15" s="43" t="n">
        <v>7</v>
      </c>
      <c r="I15" s="20" t="inlineStr">
        <is>
          <t>unit</t>
        </is>
      </c>
      <c r="K15" s="38" t="n"/>
      <c r="L15" s="22">
        <f>C61</f>
        <v/>
      </c>
      <c r="M15" s="22" t="n"/>
      <c r="N15" s="335">
        <f>G61</f>
        <v/>
      </c>
      <c r="O15" s="38" t="inlineStr">
        <is>
          <t>buah</t>
        </is>
      </c>
      <c r="P15" s="336" t="n">
        <v>8500</v>
      </c>
      <c r="Q15" s="337">
        <f>IFERROR(P15*N15,0)</f>
        <v/>
      </c>
      <c r="R15" s="20" t="n"/>
    </row>
    <row r="16" ht="14.25" customHeight="1" s="324">
      <c r="B16" s="41" t="n"/>
      <c r="C16" s="24" t="inlineStr">
        <is>
          <t>Bouvenlight</t>
        </is>
      </c>
      <c r="F16" s="22" t="n"/>
      <c r="G16" s="23" t="inlineStr">
        <is>
          <t>Lubang pengurang lainnya</t>
        </is>
      </c>
      <c r="H16" s="22" t="n"/>
      <c r="I16" s="20" t="n"/>
      <c r="K16" s="38" t="n"/>
      <c r="L16" s="22" t="inlineStr">
        <is>
          <t>Mortar (40 kg/sak)</t>
        </is>
      </c>
      <c r="M16" s="22" t="n"/>
      <c r="N16" s="335">
        <f>IFERROR(G62/40,0)</f>
        <v/>
      </c>
      <c r="O16" s="38" t="inlineStr">
        <is>
          <t>sak</t>
        </is>
      </c>
      <c r="P16" s="336" t="n">
        <v>74000</v>
      </c>
      <c r="Q16" s="337">
        <f>IFERROR(P16*N16,0)</f>
        <v/>
      </c>
      <c r="R16" s="20" t="n"/>
    </row>
    <row r="17" ht="14.25" customHeight="1" s="324">
      <c r="B17" s="114" t="inlineStr">
        <is>
          <t>x</t>
        </is>
      </c>
      <c r="C17" s="115" t="inlineStr">
        <is>
          <t>Lebar Bouven</t>
        </is>
      </c>
      <c r="D17" s="29" t="n">
        <v>0.2</v>
      </c>
      <c r="E17" s="22" t="inlineStr">
        <is>
          <t>m</t>
        </is>
      </c>
      <c r="F17" s="116" t="inlineStr">
        <is>
          <t>x1</t>
        </is>
      </c>
      <c r="G17" s="22" t="inlineStr">
        <is>
          <t>Luasan pengurang 1</t>
        </is>
      </c>
      <c r="H17" s="29" t="n">
        <v>0</v>
      </c>
      <c r="I17" s="20" t="inlineStr">
        <is>
          <t>m²</t>
        </is>
      </c>
      <c r="K17" s="38" t="n"/>
      <c r="L17" s="22" t="n"/>
      <c r="M17" s="22" t="n"/>
      <c r="N17" s="335" t="n"/>
      <c r="O17" s="38" t="n"/>
      <c r="P17" s="337" t="n"/>
      <c r="Q17" s="337" t="n"/>
      <c r="R17" s="20" t="n"/>
    </row>
    <row r="18" ht="14.25" customHeight="1" s="324">
      <c r="B18" s="26" t="inlineStr">
        <is>
          <t>y</t>
        </is>
      </c>
      <c r="C18" s="22" t="inlineStr">
        <is>
          <t>Tinggi Bouven</t>
        </is>
      </c>
      <c r="D18" s="29" t="n">
        <v>0.3</v>
      </c>
      <c r="E18" s="22" t="inlineStr">
        <is>
          <t>m</t>
        </is>
      </c>
      <c r="F18" s="116" t="inlineStr">
        <is>
          <t>x2</t>
        </is>
      </c>
      <c r="G18" s="22" t="inlineStr">
        <is>
          <t>Luasan pengurang 2</t>
        </is>
      </c>
      <c r="H18" s="29" t="n">
        <v>0</v>
      </c>
      <c r="I18" s="20" t="inlineStr">
        <is>
          <t>m²</t>
        </is>
      </c>
      <c r="K18" s="33" t="n">
        <v>0</v>
      </c>
      <c r="L18" s="19" t="inlineStr">
        <is>
          <t>Pasangan Bata Ringan Tebal 10 cm</t>
        </is>
      </c>
      <c r="M18" s="22" t="n"/>
      <c r="N18" s="335" t="n"/>
      <c r="O18" s="38" t="n"/>
      <c r="P18" s="337" t="n"/>
      <c r="Q18" s="337" t="n"/>
      <c r="R18" s="20" t="n"/>
    </row>
    <row r="19" ht="14.25" customHeight="1" s="324">
      <c r="B19" s="38" t="n"/>
      <c r="C19" s="22" t="inlineStr">
        <is>
          <t>Jumlah Bouven</t>
        </is>
      </c>
      <c r="D19" s="43" t="n">
        <v>26</v>
      </c>
      <c r="E19" s="22" t="inlineStr">
        <is>
          <t>unit</t>
        </is>
      </c>
      <c r="F19" s="116" t="inlineStr">
        <is>
          <t>x3</t>
        </is>
      </c>
      <c r="G19" s="22" t="inlineStr">
        <is>
          <t>Luasan pengurang 3</t>
        </is>
      </c>
      <c r="H19" s="29" t="n">
        <v>0</v>
      </c>
      <c r="I19" s="20" t="inlineStr">
        <is>
          <t>m²</t>
        </is>
      </c>
      <c r="K19" s="38" t="n"/>
      <c r="L19" s="22">
        <f>C72</f>
        <v/>
      </c>
      <c r="M19" s="22" t="n"/>
      <c r="N19" s="335">
        <f>G72</f>
        <v/>
      </c>
      <c r="O19" s="38" t="inlineStr">
        <is>
          <t>buah</t>
        </is>
      </c>
      <c r="P19" s="336" t="n">
        <v>11000</v>
      </c>
      <c r="Q19" s="337">
        <f>IFERROR(P19*N19,0)</f>
        <v/>
      </c>
      <c r="R19" s="20" t="n"/>
    </row>
    <row r="20" ht="14.25" customHeight="1" s="324">
      <c r="I20" s="20" t="n"/>
      <c r="K20" s="38" t="n"/>
      <c r="L20" s="22" t="inlineStr">
        <is>
          <t>Mortar (40 kg/sak)</t>
        </is>
      </c>
      <c r="M20" s="22" t="n"/>
      <c r="N20" s="335">
        <f>IFERROR(G73/40,0)</f>
        <v/>
      </c>
      <c r="O20" s="38" t="inlineStr">
        <is>
          <t>sak</t>
        </is>
      </c>
      <c r="P20" s="336" t="n">
        <v>74000</v>
      </c>
      <c r="Q20" s="337">
        <f>IFERROR(P20*N20,0)</f>
        <v/>
      </c>
      <c r="R20" s="20" t="n"/>
    </row>
    <row r="21" ht="14.25" customHeight="1" s="324">
      <c r="F21" s="17" t="inlineStr">
        <is>
          <t>7.2</t>
        </is>
      </c>
      <c r="G21" s="17" t="inlineStr">
        <is>
          <t>Volume</t>
        </is>
      </c>
      <c r="H21" s="18" t="n"/>
      <c r="I21" s="20" t="n"/>
      <c r="K21" s="38" t="n"/>
      <c r="L21" s="22" t="n"/>
      <c r="M21" s="22" t="n"/>
      <c r="N21" s="335" t="n"/>
      <c r="O21" s="38" t="n"/>
      <c r="P21" s="337" t="n"/>
      <c r="Q21" s="337" t="n"/>
      <c r="R21" s="20" t="n"/>
    </row>
    <row r="22" ht="14.25" customHeight="1" s="324">
      <c r="F22" s="22" t="n"/>
      <c r="G22" s="23" t="inlineStr">
        <is>
          <t>Volume pasangan dinding</t>
        </is>
      </c>
      <c r="H22" s="22" t="n"/>
      <c r="I22" s="20" t="n"/>
      <c r="K22" s="33" t="n">
        <v>0</v>
      </c>
      <c r="L22" s="19" t="inlineStr">
        <is>
          <t>Pasangan bata Ringan Tebal 20 cm</t>
        </is>
      </c>
      <c r="M22" s="22" t="n"/>
      <c r="N22" s="335" t="n"/>
      <c r="O22" s="38" t="n"/>
      <c r="P22" s="337" t="n"/>
      <c r="Q22" s="337" t="n"/>
      <c r="R22" s="20" t="n"/>
    </row>
    <row r="23" ht="14.25" customHeight="1" s="324">
      <c r="F23" s="26" t="n"/>
      <c r="G23" s="22" t="inlineStr">
        <is>
          <t>Luas pasangan dinding</t>
        </is>
      </c>
      <c r="H23" s="378">
        <f>IFERROR((((D9+D10)*D11)-H25)+H24,0)</f>
        <v/>
      </c>
      <c r="I23" s="20" t="inlineStr">
        <is>
          <t>m²</t>
        </is>
      </c>
      <c r="K23" s="38" t="n"/>
      <c r="L23" s="22">
        <f>C83</f>
        <v/>
      </c>
      <c r="N23" s="335">
        <f>G83</f>
        <v/>
      </c>
      <c r="O23" s="38" t="inlineStr">
        <is>
          <t>buah</t>
        </is>
      </c>
      <c r="P23" s="336" t="n">
        <v>20000</v>
      </c>
      <c r="Q23" s="337">
        <f>IFERROR(P23*N23,0)</f>
        <v/>
      </c>
      <c r="R23" s="20" t="n"/>
    </row>
    <row r="24" ht="14.25" customHeight="1" s="324">
      <c r="F24" s="26" t="n"/>
      <c r="G24" s="22" t="inlineStr">
        <is>
          <t>Luas ampig/sopi-sopi</t>
        </is>
      </c>
      <c r="H24" s="378">
        <f>IFERROR((0.5*H9*H10)*H11,0)</f>
        <v/>
      </c>
      <c r="I24" s="20" t="inlineStr">
        <is>
          <t>m²</t>
        </is>
      </c>
      <c r="K24" s="38" t="n"/>
      <c r="L24" s="22" t="inlineStr">
        <is>
          <t>Mortar (40 kg/sak)</t>
        </is>
      </c>
      <c r="N24" s="335">
        <f>IFERROR(G84/40,0)</f>
        <v/>
      </c>
      <c r="O24" s="38" t="inlineStr">
        <is>
          <t>sak</t>
        </is>
      </c>
      <c r="P24" s="336" t="n">
        <v>74000</v>
      </c>
      <c r="Q24" s="337">
        <f>IFERROR(P24*N24,0)</f>
        <v/>
      </c>
      <c r="R24" s="20" t="n"/>
    </row>
    <row r="25" ht="14.25" customHeight="1" s="324">
      <c r="F25" s="26" t="n"/>
      <c r="G25" s="22" t="inlineStr">
        <is>
          <t>Luas pengurang dinding</t>
        </is>
      </c>
      <c r="H25" s="379">
        <f>IFERROR(D13*D14*D15+H13*H14*H15+D17*D18*D19+H17+H18+H19,0)</f>
        <v/>
      </c>
      <c r="I25" s="20" t="inlineStr">
        <is>
          <t>m²</t>
        </is>
      </c>
      <c r="K25" s="38" t="n"/>
      <c r="L25" s="22" t="n"/>
      <c r="M25" s="19" t="n"/>
      <c r="N25" s="44" t="inlineStr">
        <is>
          <t>Jumlah Harga Bahan =</t>
        </is>
      </c>
      <c r="Q25" s="338">
        <f>IFERROR(Q15+Q16+Q19+Q20+Q23+Q24,0)</f>
        <v/>
      </c>
      <c r="R25" s="20" t="n"/>
    </row>
    <row r="26" ht="17.25" customHeight="1" s="324">
      <c r="H26" s="48" t="n"/>
      <c r="I26" s="49" t="n"/>
      <c r="K26" s="119" t="n"/>
      <c r="L26" s="22" t="n"/>
      <c r="P26" s="339" t="inlineStr">
        <is>
          <t>TOTAL</t>
        </is>
      </c>
      <c r="Q26" s="340">
        <f>IFERROR(Q13+Q25,0)</f>
        <v/>
      </c>
      <c r="R26" s="20" t="n"/>
    </row>
    <row r="27" ht="14.25" customHeight="1" s="324">
      <c r="L27" s="22" t="n"/>
      <c r="P27" s="341" t="n"/>
      <c r="Q27" s="56" t="inlineStr">
        <is>
          <t>Biaya Pekerjaan</t>
        </is>
      </c>
      <c r="R27" s="20" t="n"/>
    </row>
    <row r="28" ht="14.25" customHeight="1" s="324">
      <c r="P28" s="48" t="n"/>
      <c r="Q28" s="48" t="n"/>
      <c r="R28" s="49" t="n"/>
    </row>
    <row r="29" ht="14.25" customHeight="1" s="324"/>
    <row r="30" ht="14.25" customHeight="1" s="324"/>
    <row r="31" ht="14.25" customHeight="1" s="324"/>
    <row r="32" ht="14.25" customHeight="1" s="324"/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>
      <c r="C51" s="19" t="inlineStr">
        <is>
          <t>AHSP S.E. DIRJEN BHINA KONSTRUKSI NO. 30 TAHUN 2025</t>
        </is>
      </c>
      <c r="D51" s="22" t="n"/>
      <c r="E51" s="22" t="n"/>
      <c r="F51" s="22" t="n"/>
    </row>
    <row r="52" ht="14.25" customHeight="1" s="324">
      <c r="C52" s="22" t="n"/>
      <c r="D52" s="22" t="n"/>
      <c r="E52" s="22" t="n"/>
      <c r="F52" s="22" t="n"/>
    </row>
    <row r="53" ht="30" customHeight="1" s="324">
      <c r="C53" s="84" t="inlineStr">
        <is>
          <t>Pemasangan 1 m2 dinding bata ringan tebal 7,5 cm dengan mortar siap pakai</t>
        </is>
      </c>
    </row>
    <row r="54" ht="14.25" customHeight="1" s="324">
      <c r="C54" s="58" t="inlineStr">
        <is>
          <t>Uraian</t>
        </is>
      </c>
      <c r="D54" s="59" t="inlineStr">
        <is>
          <t>Koefisien</t>
        </is>
      </c>
      <c r="E54" s="59" t="inlineStr">
        <is>
          <t>Sat.</t>
        </is>
      </c>
      <c r="F54" s="22" t="n"/>
    </row>
    <row r="55" ht="14.25" customHeight="1" s="324">
      <c r="C55" s="342" t="inlineStr">
        <is>
          <t>TENAGA KERJA</t>
        </is>
      </c>
      <c r="D55" s="343" t="n"/>
      <c r="E55" s="344" t="n"/>
      <c r="F55" s="22" t="n"/>
    </row>
    <row r="56" ht="14.25" customHeight="1" s="324">
      <c r="C56" s="63" t="inlineStr">
        <is>
          <t>Pekerja</t>
        </is>
      </c>
      <c r="D56" s="345" t="n">
        <v>0.1677</v>
      </c>
      <c r="E56" s="65" t="inlineStr">
        <is>
          <t>OH</t>
        </is>
      </c>
      <c r="F56" s="22" t="n"/>
      <c r="G56" s="81">
        <f>IFERROR((H23*D56)*K14,0)</f>
        <v/>
      </c>
      <c r="H56" s="81">
        <f>IFERROR(G56+G67+G78,0)</f>
        <v/>
      </c>
    </row>
    <row r="57" ht="14.25" customHeight="1" s="324">
      <c r="C57" s="63" t="inlineStr">
        <is>
          <t>Tukang batu</t>
        </is>
      </c>
      <c r="D57" s="345" t="n">
        <v>0.0833</v>
      </c>
      <c r="E57" s="65" t="inlineStr">
        <is>
          <t>OH</t>
        </is>
      </c>
      <c r="F57" s="22" t="n"/>
      <c r="G57" s="81">
        <f>IFERROR((H23*D57)*K14,0)</f>
        <v/>
      </c>
      <c r="H57" s="81">
        <f>IFERROR(G57+G68+G79,0)</f>
        <v/>
      </c>
    </row>
    <row r="58" ht="14.25" customHeight="1" s="324">
      <c r="C58" s="63" t="inlineStr">
        <is>
          <t>Kepala tukang</t>
        </is>
      </c>
      <c r="D58" s="345" t="n">
        <v>0.0083</v>
      </c>
      <c r="E58" s="65" t="inlineStr">
        <is>
          <t>OH</t>
        </is>
      </c>
      <c r="F58" s="22" t="n"/>
      <c r="G58" s="81">
        <f>IFERROR((H23*D58)*K14,0)</f>
        <v/>
      </c>
      <c r="H58" s="81">
        <f>IFERROR(G58+G69+G80,0)</f>
        <v/>
      </c>
    </row>
    <row r="59" ht="14.25" customHeight="1" s="324">
      <c r="C59" s="63" t="inlineStr">
        <is>
          <t>Mandor</t>
        </is>
      </c>
      <c r="D59" s="345" t="n">
        <v>0.0028</v>
      </c>
      <c r="E59" s="65" t="inlineStr">
        <is>
          <t>OH</t>
        </is>
      </c>
      <c r="F59" s="22" t="n"/>
      <c r="G59" s="81">
        <f>IFERROR((H23*D59)*K14,0)</f>
        <v/>
      </c>
      <c r="H59" s="81">
        <f>IFERROR(G59+G70+G81,0)</f>
        <v/>
      </c>
    </row>
    <row r="60" ht="14.25" customHeight="1" s="324">
      <c r="C60" s="63" t="inlineStr">
        <is>
          <t>BAHAN</t>
        </is>
      </c>
      <c r="D60" s="343" t="n"/>
      <c r="E60" s="344" t="n"/>
      <c r="F60" s="22" t="n"/>
      <c r="G60" s="69" t="n"/>
      <c r="H60" s="69" t="n"/>
    </row>
    <row r="61" ht="14.25" customHeight="1" s="324">
      <c r="C61" s="63" t="inlineStr">
        <is>
          <t>Bata ringan tebal 7,5 cm</t>
        </is>
      </c>
      <c r="D61" s="374" t="n">
        <v>8.75</v>
      </c>
      <c r="E61" s="65" t="inlineStr">
        <is>
          <t>bh</t>
        </is>
      </c>
      <c r="F61" s="22" t="n"/>
      <c r="G61" s="81">
        <f>IFERROR((H23*D61)*K14,0)</f>
        <v/>
      </c>
      <c r="H61" s="69" t="n"/>
    </row>
    <row r="62" ht="14.25" customHeight="1" s="324">
      <c r="C62" s="63" t="inlineStr">
        <is>
          <t>Mortar siap pakai</t>
        </is>
      </c>
      <c r="D62" s="380" t="n">
        <v>2.571</v>
      </c>
      <c r="E62" s="65" t="inlineStr">
        <is>
          <t>kg</t>
        </is>
      </c>
      <c r="F62" s="22" t="n"/>
      <c r="G62" s="81">
        <f>IFERROR((H23*D62)*K14,0)</f>
        <v/>
      </c>
      <c r="H62" s="69" t="n"/>
    </row>
    <row r="63" ht="14.25" customHeight="1" s="324">
      <c r="C63" s="22" t="n"/>
      <c r="D63" s="22" t="n"/>
      <c r="E63" s="22" t="n"/>
      <c r="F63" s="22" t="n"/>
    </row>
    <row r="64" ht="30" customHeight="1" s="324">
      <c r="C64" s="84" t="inlineStr">
        <is>
          <t>Pemasangan 1 m2 dinding bata ringan tebal 10 cm dengan mortar siap pakai</t>
        </is>
      </c>
    </row>
    <row r="65" ht="14.25" customHeight="1" s="324">
      <c r="C65" s="58" t="inlineStr">
        <is>
          <t>Uraian</t>
        </is>
      </c>
      <c r="D65" s="59" t="inlineStr">
        <is>
          <t>Koefisien</t>
        </is>
      </c>
      <c r="E65" s="59" t="inlineStr">
        <is>
          <t>Sat.</t>
        </is>
      </c>
      <c r="F65" s="22" t="n"/>
    </row>
    <row r="66" ht="14.25" customHeight="1" s="324">
      <c r="C66" s="342" t="inlineStr">
        <is>
          <t>TENAGA KERJA</t>
        </is>
      </c>
      <c r="D66" s="343" t="n"/>
      <c r="E66" s="344" t="n"/>
      <c r="F66" s="22" t="n"/>
    </row>
    <row r="67" ht="14.25" customHeight="1" s="324">
      <c r="C67" s="63" t="inlineStr">
        <is>
          <t>Pekerja</t>
        </is>
      </c>
      <c r="D67" s="345" t="n">
        <v>0.1677</v>
      </c>
      <c r="E67" s="65" t="inlineStr">
        <is>
          <t>OH</t>
        </is>
      </c>
      <c r="F67" s="22" t="n"/>
      <c r="G67" s="81">
        <f>IFERROR((H23*D67)*K18,0)</f>
        <v/>
      </c>
    </row>
    <row r="68" ht="14.25" customHeight="1" s="324">
      <c r="C68" s="63" t="inlineStr">
        <is>
          <t>Tukang batu</t>
        </is>
      </c>
      <c r="D68" s="345" t="n">
        <v>0.0833</v>
      </c>
      <c r="E68" s="65" t="inlineStr">
        <is>
          <t>OH</t>
        </is>
      </c>
      <c r="F68" s="22" t="n"/>
      <c r="G68" s="81">
        <f>IFERROR((H23*D68)*K18,0)</f>
        <v/>
      </c>
    </row>
    <row r="69" ht="14.25" customHeight="1" s="324">
      <c r="C69" s="63" t="inlineStr">
        <is>
          <t>Kepala tukang</t>
        </is>
      </c>
      <c r="D69" s="345" t="n">
        <v>0.0083</v>
      </c>
      <c r="E69" s="65" t="inlineStr">
        <is>
          <t>OH</t>
        </is>
      </c>
      <c r="F69" s="22" t="n"/>
      <c r="G69" s="81">
        <f>IFERROR((H23*D69)*K18,0)</f>
        <v/>
      </c>
    </row>
    <row r="70" ht="14.25" customHeight="1" s="324">
      <c r="C70" s="63" t="inlineStr">
        <is>
          <t>Mandor</t>
        </is>
      </c>
      <c r="D70" s="345" t="n">
        <v>0.0028</v>
      </c>
      <c r="E70" s="65" t="inlineStr">
        <is>
          <t>OH</t>
        </is>
      </c>
      <c r="F70" s="22" t="n"/>
      <c r="G70" s="81">
        <f>IFERROR((H23*D70)*K18,0)</f>
        <v/>
      </c>
    </row>
    <row r="71" ht="14.25" customHeight="1" s="324">
      <c r="C71" s="63" t="inlineStr">
        <is>
          <t>BAHAN</t>
        </is>
      </c>
      <c r="D71" s="343" t="n"/>
      <c r="E71" s="344" t="n"/>
      <c r="F71" s="22" t="n"/>
      <c r="G71" s="69" t="n"/>
    </row>
    <row r="72" ht="14.25" customHeight="1" s="324">
      <c r="C72" s="63" t="inlineStr">
        <is>
          <t>Bata ringan tebal 10 cm</t>
        </is>
      </c>
      <c r="D72" s="374" t="n">
        <v>8.75</v>
      </c>
      <c r="E72" s="65" t="inlineStr">
        <is>
          <t>bh</t>
        </is>
      </c>
      <c r="F72" s="22" t="n"/>
      <c r="G72" s="81">
        <f>IFERROR((H23*D72)*K18,0)</f>
        <v/>
      </c>
    </row>
    <row r="73" ht="14.25" customHeight="1" s="324">
      <c r="C73" s="63" t="inlineStr">
        <is>
          <t>Mortar siap pakai</t>
        </is>
      </c>
      <c r="D73" s="380" t="n">
        <v>3.429</v>
      </c>
      <c r="E73" s="65" t="inlineStr">
        <is>
          <t>kg</t>
        </is>
      </c>
      <c r="F73" s="22" t="n"/>
      <c r="G73" s="81">
        <f>IFERROR((H23*D73)*K18,0)</f>
        <v/>
      </c>
    </row>
    <row r="74" ht="14.25" customHeight="1" s="324">
      <c r="C74" s="22" t="n"/>
      <c r="D74" s="22" t="n"/>
      <c r="E74" s="22" t="n"/>
      <c r="F74" s="22" t="n"/>
      <c r="G74" s="22" t="n"/>
    </row>
    <row r="75" ht="30" customHeight="1" s="324">
      <c r="C75" s="84" t="inlineStr">
        <is>
          <t>Pemasangan 1 m2 dinding bata ringan tebal 20 cm dengan mortar siap pakai</t>
        </is>
      </c>
      <c r="G75" s="22" t="n"/>
    </row>
    <row r="76" ht="14.25" customHeight="1" s="324">
      <c r="C76" s="58" t="inlineStr">
        <is>
          <t>Uraian</t>
        </is>
      </c>
      <c r="D76" s="59" t="inlineStr">
        <is>
          <t>Koefisien</t>
        </is>
      </c>
      <c r="E76" s="59" t="inlineStr">
        <is>
          <t>Sat.</t>
        </is>
      </c>
      <c r="F76" s="22" t="n"/>
      <c r="G76" s="22" t="n"/>
    </row>
    <row r="77" ht="14.25" customHeight="1" s="324">
      <c r="C77" s="342" t="inlineStr">
        <is>
          <t>TENAGA KERJA</t>
        </is>
      </c>
      <c r="D77" s="343" t="n"/>
      <c r="E77" s="344" t="n"/>
      <c r="F77" s="22" t="n"/>
      <c r="G77" s="22" t="n"/>
    </row>
    <row r="78" ht="14.25" customHeight="1" s="324">
      <c r="C78" s="63" t="inlineStr">
        <is>
          <t>Pekerja</t>
        </is>
      </c>
      <c r="D78" s="345" t="n">
        <v>0.25</v>
      </c>
      <c r="E78" s="65" t="inlineStr">
        <is>
          <t>OH</t>
        </is>
      </c>
      <c r="F78" s="22" t="n"/>
      <c r="G78" s="81">
        <f>IFERROR((H23*D78)*K22,0)</f>
        <v/>
      </c>
    </row>
    <row r="79" ht="14.25" customHeight="1" s="324">
      <c r="C79" s="63" t="inlineStr">
        <is>
          <t>Tukang batu</t>
        </is>
      </c>
      <c r="D79" s="345" t="n">
        <v>0.125</v>
      </c>
      <c r="E79" s="65" t="inlineStr">
        <is>
          <t>OH</t>
        </is>
      </c>
      <c r="F79" s="22" t="n"/>
      <c r="G79" s="81">
        <f>IFERROR((H23*D79)*K22,0)</f>
        <v/>
      </c>
    </row>
    <row r="80" ht="14.25" customHeight="1" s="324">
      <c r="C80" s="63" t="inlineStr">
        <is>
          <t>Kepala tukang</t>
        </is>
      </c>
      <c r="D80" s="345" t="n">
        <v>0.0125</v>
      </c>
      <c r="E80" s="65" t="inlineStr">
        <is>
          <t>OH</t>
        </is>
      </c>
      <c r="F80" s="22" t="n"/>
      <c r="G80" s="81">
        <f>IFERROR((H23*D80)*K22,0)</f>
        <v/>
      </c>
    </row>
    <row r="81" ht="14.25" customHeight="1" s="324">
      <c r="C81" s="63" t="inlineStr">
        <is>
          <t>Mandor</t>
        </is>
      </c>
      <c r="D81" s="345" t="n">
        <v>0.0042</v>
      </c>
      <c r="E81" s="65" t="inlineStr">
        <is>
          <t>OH</t>
        </is>
      </c>
      <c r="F81" s="22" t="n"/>
      <c r="G81" s="81">
        <f>IFERROR((H23*D81)*K22,0)</f>
        <v/>
      </c>
    </row>
    <row r="82" ht="14.25" customHeight="1" s="324">
      <c r="C82" s="63" t="inlineStr">
        <is>
          <t>BAHAN</t>
        </is>
      </c>
      <c r="D82" s="343" t="n"/>
      <c r="E82" s="344" t="n"/>
      <c r="F82" s="22" t="n"/>
      <c r="G82" s="69" t="n"/>
    </row>
    <row r="83" ht="14.25" customHeight="1" s="324">
      <c r="C83" s="63" t="inlineStr">
        <is>
          <t>Bata ringan tebal 20 cm</t>
        </is>
      </c>
      <c r="D83" s="374" t="n">
        <v>8.75</v>
      </c>
      <c r="E83" s="65" t="inlineStr">
        <is>
          <t>bh</t>
        </is>
      </c>
      <c r="F83" s="22" t="n"/>
      <c r="G83" s="81">
        <f>IFERROR((H23*D83)*K22,0)</f>
        <v/>
      </c>
    </row>
    <row r="84" ht="14.25" customHeight="1" s="324">
      <c r="C84" s="63" t="inlineStr">
        <is>
          <t>Mortar siap pakai</t>
        </is>
      </c>
      <c r="D84" s="380" t="n">
        <v>6.857</v>
      </c>
      <c r="E84" s="65" t="inlineStr">
        <is>
          <t>kg</t>
        </is>
      </c>
      <c r="F84" s="22" t="n"/>
      <c r="G84" s="81">
        <f>IFERROR((H23*D84)*K22,0)</f>
        <v/>
      </c>
    </row>
    <row r="85" ht="14.25" customHeight="1" s="324">
      <c r="C85" s="22" t="n"/>
      <c r="D85" s="22" t="n"/>
      <c r="E85" s="22" t="n"/>
      <c r="F85" s="22" t="n"/>
    </row>
    <row r="86" ht="14.25" customHeight="1" s="324">
      <c r="C86" s="22" t="n"/>
      <c r="D86" s="22" t="n"/>
      <c r="E86" s="22" t="n"/>
      <c r="F86" s="22" t="n"/>
    </row>
    <row r="87" ht="14.25" customHeight="1" s="324">
      <c r="C87" s="22" t="n"/>
      <c r="D87" s="22" t="n"/>
      <c r="E87" s="22" t="n"/>
      <c r="F87" s="22" t="n"/>
    </row>
    <row r="88" ht="14.25" customHeight="1" s="324">
      <c r="C88" s="22" t="n"/>
      <c r="D88" s="22" t="n"/>
      <c r="E88" s="22" t="n"/>
      <c r="F88" s="22" t="n"/>
    </row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3">
    <mergeCell ref="C60:E60"/>
    <mergeCell ref="N25:P25"/>
    <mergeCell ref="C66:E66"/>
    <mergeCell ref="C64:F64"/>
    <mergeCell ref="C75:F75"/>
    <mergeCell ref="C71:E71"/>
    <mergeCell ref="C53:F53"/>
    <mergeCell ref="C55:E55"/>
    <mergeCell ref="N13:P13"/>
    <mergeCell ref="P26:P27"/>
    <mergeCell ref="D3:I3"/>
    <mergeCell ref="C82:E82"/>
    <mergeCell ref="C77:E77"/>
  </mergeCells>
  <dataValidations count="1">
    <dataValidation sqref="K9:K12 K14 K18 K22 K26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1"/>
    <outlinePr summaryBelow="1" summaryRight="1"/>
    <pageSetUpPr/>
  </sheetPr>
  <dimension ref="A1:R8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5.71" customWidth="1" style="324" min="2" max="2"/>
    <col width="21.57" customWidth="1" style="324" min="3" max="3"/>
    <col width="11.71" customWidth="1" style="324" min="4" max="4"/>
    <col width="4.71" customWidth="1" style="324" min="5" max="5"/>
    <col width="5.71" customWidth="1" style="324" min="6" max="6"/>
    <col width="21.57" customWidth="1" style="324" min="7" max="7"/>
    <col width="11.71" customWidth="1" style="324" min="8" max="8"/>
    <col width="4.71" customWidth="1" style="324" min="9" max="9"/>
    <col width="3.71" customWidth="1" style="324" min="10" max="10"/>
    <col width="5.29" customWidth="1" style="324" min="11" max="11"/>
    <col width="10.43" customWidth="1" style="324" min="12" max="12"/>
    <col width="11.71" customWidth="1" style="324" min="13" max="14"/>
    <col width="10.71" customWidth="1" style="324" min="15" max="15"/>
    <col width="16.71" customWidth="1" style="324" min="16" max="16"/>
    <col width="19.71" customWidth="1" style="324" min="17" max="17"/>
    <col width="3.86" customWidth="1" style="324" min="18" max="18"/>
    <col width="8.710000000000001" customWidth="1" style="324" min="19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108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109" t="n"/>
    </row>
    <row r="4" ht="14.25" customHeight="1" s="324"/>
    <row r="5" ht="14.25" customHeight="1" s="324">
      <c r="B5" s="11" t="inlineStr">
        <is>
          <t>8.</t>
        </is>
      </c>
      <c r="C5" s="12" t="inlineStr">
        <is>
          <t>PEKERJAAN DINDING BATA MERAH</t>
        </is>
      </c>
      <c r="D5" s="13" t="n"/>
      <c r="E5" s="13" t="n"/>
    </row>
    <row r="6" ht="14.25" customHeight="1" s="324">
      <c r="B6" s="10" t="n"/>
      <c r="C6" s="10" t="n"/>
      <c r="D6" s="10" t="n"/>
      <c r="E6" s="10" t="n"/>
      <c r="F6" s="10" t="n"/>
      <c r="G6" s="10" t="n"/>
      <c r="H6" s="10" t="n"/>
      <c r="I6" s="14" t="n"/>
      <c r="K6" s="16" t="n"/>
      <c r="L6" s="16" t="n"/>
      <c r="M6" s="16" t="n"/>
      <c r="N6" s="10" t="n"/>
      <c r="O6" s="10" t="n"/>
      <c r="P6" s="10" t="n"/>
      <c r="Q6" s="10" t="n"/>
      <c r="R6" s="14" t="n"/>
    </row>
    <row r="7" ht="14.25" customHeight="1" s="324">
      <c r="B7" s="17" t="inlineStr">
        <is>
          <t>8.1</t>
        </is>
      </c>
      <c r="C7" s="17" t="inlineStr">
        <is>
          <t>Dimensi Utama</t>
        </is>
      </c>
      <c r="D7" s="18" t="n"/>
      <c r="E7" s="18" t="n"/>
      <c r="F7" s="17" t="n"/>
      <c r="G7" s="17" t="n"/>
      <c r="H7" s="18" t="n"/>
      <c r="I7" s="20" t="n"/>
      <c r="K7" s="17" t="inlineStr">
        <is>
          <t>8.3</t>
        </is>
      </c>
      <c r="L7" s="17" t="inlineStr">
        <is>
          <t>Result</t>
        </is>
      </c>
      <c r="M7" s="17" t="n"/>
      <c r="N7" s="18" t="n"/>
      <c r="O7" s="18" t="n"/>
      <c r="P7" s="18" t="n"/>
      <c r="Q7" s="18" t="n"/>
      <c r="R7" s="20" t="n"/>
    </row>
    <row r="8" ht="14.25" customHeight="1" s="324">
      <c r="B8" s="22" t="n"/>
      <c r="C8" s="23" t="inlineStr">
        <is>
          <t>Ukuran dinding</t>
        </is>
      </c>
      <c r="D8" s="22" t="n"/>
      <c r="F8" s="22" t="n"/>
      <c r="G8" s="23" t="inlineStr">
        <is>
          <t>Ukuran ampig</t>
        </is>
      </c>
      <c r="H8" s="22" t="n"/>
      <c r="I8" s="20" t="n"/>
      <c r="K8" s="25" t="n"/>
      <c r="L8" s="25" t="inlineStr">
        <is>
          <t>Uraian</t>
        </is>
      </c>
      <c r="M8" s="25" t="n"/>
      <c r="N8" s="25" t="inlineStr">
        <is>
          <t>Volume</t>
        </is>
      </c>
      <c r="O8" s="25" t="inlineStr">
        <is>
          <t>Satuan</t>
        </is>
      </c>
      <c r="P8" s="25" t="inlineStr">
        <is>
          <t>Harga Satuan (Rp)</t>
        </is>
      </c>
      <c r="Q8" s="25" t="inlineStr">
        <is>
          <t>Jumlah Harga (Rp)</t>
        </is>
      </c>
      <c r="R8" s="20" t="n"/>
    </row>
    <row r="9" ht="14.25" customHeight="1" s="324">
      <c r="B9" s="26" t="inlineStr">
        <is>
          <t>Pi</t>
        </is>
      </c>
      <c r="C9" s="22" t="inlineStr">
        <is>
          <t>Panjang dinding interior</t>
        </is>
      </c>
      <c r="D9" s="29" t="n">
        <v>36</v>
      </c>
      <c r="E9" s="22" t="inlineStr">
        <is>
          <t>m</t>
        </is>
      </c>
      <c r="F9" s="26" t="inlineStr">
        <is>
          <t>T2</t>
        </is>
      </c>
      <c r="G9" s="22" t="inlineStr">
        <is>
          <t>Tinggi ampig</t>
        </is>
      </c>
      <c r="H9" s="29" t="n">
        <v>2.3</v>
      </c>
      <c r="I9" s="20" t="inlineStr">
        <is>
          <t>m</t>
        </is>
      </c>
      <c r="K9" s="33" t="n">
        <v>1</v>
      </c>
      <c r="L9" s="36" t="inlineStr">
        <is>
          <t>Pekerja</t>
        </is>
      </c>
      <c r="N9" s="335">
        <f>H56</f>
        <v/>
      </c>
      <c r="O9" s="38" t="inlineStr">
        <is>
          <t>OH</t>
        </is>
      </c>
      <c r="P9" s="336" t="n">
        <v>100000</v>
      </c>
      <c r="Q9" s="337">
        <f>IFERROR((P9*N9)*K9,0)</f>
        <v/>
      </c>
      <c r="R9" s="20" t="n"/>
    </row>
    <row r="10" ht="14.25" customHeight="1" s="324">
      <c r="B10" s="46" t="inlineStr">
        <is>
          <t>Pe</t>
        </is>
      </c>
      <c r="C10" s="22" t="inlineStr">
        <is>
          <t>Panjang dinding eksterior</t>
        </is>
      </c>
      <c r="D10" s="29" t="n">
        <v>39</v>
      </c>
      <c r="E10" s="22" t="inlineStr">
        <is>
          <t>m</t>
        </is>
      </c>
      <c r="F10" s="26" t="inlineStr">
        <is>
          <t>a2</t>
        </is>
      </c>
      <c r="G10" s="22" t="inlineStr">
        <is>
          <t>Lebar alas</t>
        </is>
      </c>
      <c r="H10" s="29" t="n">
        <v>9</v>
      </c>
      <c r="I10" s="20" t="inlineStr">
        <is>
          <t>m</t>
        </is>
      </c>
      <c r="K10" s="33" t="n">
        <v>1</v>
      </c>
      <c r="L10" s="36" t="inlineStr">
        <is>
          <t>Tukang</t>
        </is>
      </c>
      <c r="N10" s="335">
        <f>H57</f>
        <v/>
      </c>
      <c r="O10" s="38" t="inlineStr">
        <is>
          <t>OH</t>
        </is>
      </c>
      <c r="P10" s="336" t="n">
        <v>145000</v>
      </c>
      <c r="Q10" s="337">
        <f>IFERROR((P10*N10)*K10,0)</f>
        <v/>
      </c>
      <c r="R10" s="20" t="n"/>
    </row>
    <row r="11" ht="14.25" customHeight="1" s="324">
      <c r="B11" s="26" t="inlineStr">
        <is>
          <t>T</t>
        </is>
      </c>
      <c r="C11" s="22" t="inlineStr">
        <is>
          <t>Tinggi dinding</t>
        </is>
      </c>
      <c r="D11" s="29" t="n">
        <v>3.8</v>
      </c>
      <c r="E11" s="22" t="inlineStr">
        <is>
          <t>m</t>
        </is>
      </c>
      <c r="F11" s="26" t="n"/>
      <c r="G11" s="22" t="inlineStr">
        <is>
          <t>Jumlah ampig</t>
        </is>
      </c>
      <c r="H11" s="43" t="n">
        <v>2</v>
      </c>
      <c r="I11" s="20" t="inlineStr">
        <is>
          <t>set</t>
        </is>
      </c>
      <c r="K11" s="33" t="n">
        <v>1</v>
      </c>
      <c r="L11" s="36" t="inlineStr">
        <is>
          <t>Kepala Tukang</t>
        </is>
      </c>
      <c r="N11" s="335">
        <f>H58</f>
        <v/>
      </c>
      <c r="O11" s="38" t="inlineStr">
        <is>
          <t>OH</t>
        </is>
      </c>
      <c r="P11" s="336" t="n">
        <v>175000</v>
      </c>
      <c r="Q11" s="337">
        <f>IFERROR((P11*N11)*K11,0)</f>
        <v/>
      </c>
      <c r="R11" s="20" t="n"/>
    </row>
    <row r="12" ht="14.25" customHeight="1" s="324">
      <c r="B12" s="22" t="n"/>
      <c r="C12" s="23" t="inlineStr">
        <is>
          <t>Ukuran kusen pintu</t>
        </is>
      </c>
      <c r="D12" s="22" t="n"/>
      <c r="F12" s="22" t="n"/>
      <c r="G12" s="23" t="inlineStr">
        <is>
          <t>Ukuran kusen jendela</t>
        </is>
      </c>
      <c r="H12" s="22" t="n"/>
      <c r="I12" s="20" t="n"/>
      <c r="K12" s="33" t="n">
        <v>1</v>
      </c>
      <c r="L12" s="36" t="inlineStr">
        <is>
          <t>Mandor</t>
        </is>
      </c>
      <c r="N12" s="335">
        <f>H59</f>
        <v/>
      </c>
      <c r="O12" s="38" t="inlineStr">
        <is>
          <t>OH</t>
        </is>
      </c>
      <c r="P12" s="336" t="n">
        <v>200000</v>
      </c>
      <c r="Q12" s="337">
        <f>IFERROR((P12*N12)*K12,0)</f>
        <v/>
      </c>
      <c r="R12" s="20" t="n"/>
    </row>
    <row r="13" ht="14.25" customHeight="1" s="324">
      <c r="B13" s="26" t="inlineStr">
        <is>
          <t>a</t>
        </is>
      </c>
      <c r="C13" s="22" t="inlineStr">
        <is>
          <t>Tinggi kusen pintu</t>
        </is>
      </c>
      <c r="D13" s="29" t="n">
        <v>2.1</v>
      </c>
      <c r="E13" s="22" t="inlineStr">
        <is>
          <t>m</t>
        </is>
      </c>
      <c r="F13" s="26" t="inlineStr">
        <is>
          <t>m</t>
        </is>
      </c>
      <c r="G13" s="22" t="inlineStr">
        <is>
          <t>Tinggi kusen jendela</t>
        </is>
      </c>
      <c r="H13" s="29" t="n">
        <v>1.5</v>
      </c>
      <c r="I13" s="20" t="inlineStr">
        <is>
          <t>m</t>
        </is>
      </c>
      <c r="N13" s="44" t="inlineStr">
        <is>
          <t>Jumlah Harga Tenaga Kerja =</t>
        </is>
      </c>
      <c r="Q13" s="338">
        <f>SUM(Q9:Q12)</f>
        <v/>
      </c>
      <c r="R13" s="20" t="n"/>
    </row>
    <row r="14" ht="14.25" customHeight="1" s="324">
      <c r="B14" s="26" t="inlineStr">
        <is>
          <t>b</t>
        </is>
      </c>
      <c r="C14" s="22" t="inlineStr">
        <is>
          <t>Lebar kusen pintu</t>
        </is>
      </c>
      <c r="D14" s="29" t="n">
        <v>0.9</v>
      </c>
      <c r="E14" s="22" t="inlineStr">
        <is>
          <t>m</t>
        </is>
      </c>
      <c r="F14" s="26" t="inlineStr">
        <is>
          <t>m1</t>
        </is>
      </c>
      <c r="G14" s="22" t="inlineStr">
        <is>
          <t>Lebar kusen jendela</t>
        </is>
      </c>
      <c r="H14" s="29" t="n">
        <v>0.7</v>
      </c>
      <c r="I14" s="20" t="inlineStr">
        <is>
          <t>m</t>
        </is>
      </c>
      <c r="K14" s="33" t="n">
        <v>1</v>
      </c>
      <c r="L14" s="19" t="inlineStr">
        <is>
          <t>Pasangan Bata Merah Campuran 1SP : 3PP</t>
        </is>
      </c>
      <c r="Q14" s="22" t="n"/>
      <c r="R14" s="20" t="n"/>
    </row>
    <row r="15" ht="14.25" customHeight="1" s="324">
      <c r="B15" s="26" t="n"/>
      <c r="C15" s="22" t="inlineStr">
        <is>
          <t>Jumlah pintu</t>
        </is>
      </c>
      <c r="D15" s="43" t="n">
        <v>6</v>
      </c>
      <c r="E15" s="22" t="inlineStr">
        <is>
          <t>unit</t>
        </is>
      </c>
      <c r="F15" s="26" t="n"/>
      <c r="G15" s="22" t="inlineStr">
        <is>
          <t>Jumlah jendela</t>
        </is>
      </c>
      <c r="H15" s="43" t="n">
        <v>7</v>
      </c>
      <c r="I15" s="20" t="inlineStr">
        <is>
          <t>unit</t>
        </is>
      </c>
      <c r="K15" s="38" t="n"/>
      <c r="L15" s="22">
        <f>C61</f>
        <v/>
      </c>
      <c r="M15" s="22" t="n"/>
      <c r="N15" s="335">
        <f>G61</f>
        <v/>
      </c>
      <c r="O15" s="38" t="inlineStr">
        <is>
          <t>buah</t>
        </is>
      </c>
      <c r="P15" s="336" t="n">
        <v>700</v>
      </c>
      <c r="Q15" s="337">
        <f>IFERROR(P15*N15,0)</f>
        <v/>
      </c>
      <c r="R15" s="20" t="n"/>
    </row>
    <row r="16" ht="14.25" customHeight="1" s="324">
      <c r="B16" s="41" t="n"/>
      <c r="C16" s="24" t="inlineStr">
        <is>
          <t>Bouvenlight</t>
        </is>
      </c>
      <c r="F16" s="22" t="n"/>
      <c r="G16" s="23" t="inlineStr">
        <is>
          <t>Lubang pengurang lainnya</t>
        </is>
      </c>
      <c r="H16" s="22" t="n"/>
      <c r="I16" s="20" t="n"/>
      <c r="K16" s="38" t="n"/>
      <c r="L16" s="22" t="inlineStr">
        <is>
          <t>Semen portland (50 kg)</t>
        </is>
      </c>
      <c r="M16" s="22" t="n"/>
      <c r="N16" s="335">
        <f>G62</f>
        <v/>
      </c>
      <c r="O16" s="38" t="inlineStr">
        <is>
          <t>sak</t>
        </is>
      </c>
      <c r="P16" s="336" t="n">
        <v>65000</v>
      </c>
      <c r="Q16" s="337">
        <f>IFERROR(P16*N16,0)</f>
        <v/>
      </c>
      <c r="R16" s="20" t="n"/>
    </row>
    <row r="17" ht="14.25" customHeight="1" s="324">
      <c r="B17" s="114" t="inlineStr">
        <is>
          <t>x</t>
        </is>
      </c>
      <c r="C17" s="115" t="inlineStr">
        <is>
          <t>Lebar Bouven</t>
        </is>
      </c>
      <c r="D17" s="29" t="n">
        <v>0.2</v>
      </c>
      <c r="E17" s="22" t="inlineStr">
        <is>
          <t>m</t>
        </is>
      </c>
      <c r="F17" s="116" t="inlineStr">
        <is>
          <t>x1</t>
        </is>
      </c>
      <c r="G17" s="22" t="inlineStr">
        <is>
          <t>Luasan pengurang 1</t>
        </is>
      </c>
      <c r="H17" s="29" t="n">
        <v>0</v>
      </c>
      <c r="I17" s="20" t="inlineStr">
        <is>
          <t>m²</t>
        </is>
      </c>
      <c r="K17" s="38" t="n"/>
      <c r="L17" s="22" t="inlineStr">
        <is>
          <t>Pasir pasang</t>
        </is>
      </c>
      <c r="M17" s="22" t="n"/>
      <c r="N17" s="335">
        <f>G63</f>
        <v/>
      </c>
      <c r="O17" s="38" t="inlineStr">
        <is>
          <t>m³</t>
        </is>
      </c>
      <c r="P17" s="336" t="n">
        <v>275000</v>
      </c>
      <c r="Q17" s="337">
        <f>IFERROR(P17*N17,0)</f>
        <v/>
      </c>
      <c r="R17" s="20" t="n"/>
    </row>
    <row r="18" ht="14.25" customHeight="1" s="324">
      <c r="B18" s="26" t="inlineStr">
        <is>
          <t>y</t>
        </is>
      </c>
      <c r="C18" s="22" t="inlineStr">
        <is>
          <t>Tinggi Bouven</t>
        </is>
      </c>
      <c r="D18" s="29" t="n">
        <v>0.3</v>
      </c>
      <c r="E18" s="22" t="inlineStr">
        <is>
          <t>m</t>
        </is>
      </c>
      <c r="F18" s="116" t="inlineStr">
        <is>
          <t>x2</t>
        </is>
      </c>
      <c r="G18" s="22" t="inlineStr">
        <is>
          <t>Luasan pengurang 2</t>
        </is>
      </c>
      <c r="H18" s="29" t="n">
        <v>0</v>
      </c>
      <c r="I18" s="20" t="inlineStr">
        <is>
          <t>m²</t>
        </is>
      </c>
      <c r="K18" s="33" t="n">
        <v>0</v>
      </c>
      <c r="L18" s="19" t="inlineStr">
        <is>
          <t>Pasangan Bata Merah Campuran 1SP : 4PP</t>
        </is>
      </c>
      <c r="M18" s="22" t="n"/>
      <c r="N18" s="335" t="n"/>
      <c r="O18" s="38" t="n"/>
      <c r="P18" s="337" t="n"/>
      <c r="Q18" s="337" t="n"/>
      <c r="R18" s="20" t="n"/>
    </row>
    <row r="19" ht="14.25" customHeight="1" s="324">
      <c r="B19" s="38" t="n"/>
      <c r="C19" s="22" t="inlineStr">
        <is>
          <t>Jumlah Bouven</t>
        </is>
      </c>
      <c r="D19" s="43" t="n">
        <v>26</v>
      </c>
      <c r="E19" s="22" t="inlineStr">
        <is>
          <t>unit</t>
        </is>
      </c>
      <c r="F19" s="116" t="inlineStr">
        <is>
          <t>x3</t>
        </is>
      </c>
      <c r="G19" s="22" t="inlineStr">
        <is>
          <t>Luasan pengurang 3</t>
        </is>
      </c>
      <c r="H19" s="29" t="n">
        <v>0</v>
      </c>
      <c r="I19" s="20" t="inlineStr">
        <is>
          <t>m²</t>
        </is>
      </c>
      <c r="K19" s="38" t="n"/>
      <c r="L19" s="22">
        <f>C73</f>
        <v/>
      </c>
      <c r="M19" s="22" t="n"/>
      <c r="N19" s="335">
        <f>G73</f>
        <v/>
      </c>
      <c r="O19" s="38" t="inlineStr">
        <is>
          <t>buah</t>
        </is>
      </c>
      <c r="P19" s="336" t="n">
        <v>700</v>
      </c>
      <c r="Q19" s="337">
        <f>IFERROR(P19*N19,0)</f>
        <v/>
      </c>
      <c r="R19" s="20" t="n"/>
    </row>
    <row r="20" ht="14.25" customHeight="1" s="324">
      <c r="I20" s="20" t="n"/>
      <c r="K20" s="38" t="n"/>
      <c r="L20" s="22" t="inlineStr">
        <is>
          <t>Semen portland (50 kg)</t>
        </is>
      </c>
      <c r="M20" s="22" t="n"/>
      <c r="N20" s="335">
        <f>G74</f>
        <v/>
      </c>
      <c r="O20" s="38" t="inlineStr">
        <is>
          <t>sak</t>
        </is>
      </c>
      <c r="P20" s="336" t="n">
        <v>65000</v>
      </c>
      <c r="Q20" s="337">
        <f>IFERROR(P20*N20,0)</f>
        <v/>
      </c>
      <c r="R20" s="20" t="n"/>
    </row>
    <row r="21" ht="14.25" customHeight="1" s="324">
      <c r="F21" s="17" t="inlineStr">
        <is>
          <t>8.2</t>
        </is>
      </c>
      <c r="G21" s="17" t="inlineStr">
        <is>
          <t>Volume</t>
        </is>
      </c>
      <c r="H21" s="18" t="n"/>
      <c r="I21" s="20" t="n"/>
      <c r="K21" s="38" t="n"/>
      <c r="L21" s="22" t="inlineStr">
        <is>
          <t>Pasir pasang</t>
        </is>
      </c>
      <c r="M21" s="22" t="n"/>
      <c r="N21" s="335">
        <f>G75</f>
        <v/>
      </c>
      <c r="O21" s="38" t="inlineStr">
        <is>
          <t>m³</t>
        </is>
      </c>
      <c r="P21" s="336" t="n">
        <v>275000</v>
      </c>
      <c r="Q21" s="337">
        <f>IFERROR(P21*N21,0)</f>
        <v/>
      </c>
      <c r="R21" s="20" t="n"/>
    </row>
    <row r="22" ht="14.25" customHeight="1" s="324">
      <c r="F22" s="22" t="n"/>
      <c r="G22" s="23" t="inlineStr">
        <is>
          <t>Volume pasangan dinding</t>
        </is>
      </c>
      <c r="H22" s="22" t="n"/>
      <c r="I22" s="20" t="n"/>
      <c r="K22" s="33" t="n">
        <v>0</v>
      </c>
      <c r="L22" s="19" t="inlineStr">
        <is>
          <t>Pasangan Bata Merah Campuran 1SP : 5PP</t>
        </is>
      </c>
      <c r="M22" s="22" t="n"/>
      <c r="N22" s="335" t="n"/>
      <c r="O22" s="38" t="n"/>
      <c r="P22" s="337" t="n"/>
      <c r="Q22" s="337" t="n"/>
      <c r="R22" s="20" t="n"/>
    </row>
    <row r="23" ht="14.25" customHeight="1" s="324">
      <c r="F23" s="26" t="n"/>
      <c r="G23" s="22" t="inlineStr">
        <is>
          <t>Luas pasangan dinding</t>
        </is>
      </c>
      <c r="H23" s="378">
        <f>IFERROR((((D9+D10)*D11)-H25)+H24,0)</f>
        <v/>
      </c>
      <c r="I23" s="20" t="inlineStr">
        <is>
          <t>m²</t>
        </is>
      </c>
      <c r="K23" s="38" t="n"/>
      <c r="L23" s="22">
        <f>C85</f>
        <v/>
      </c>
      <c r="N23" s="335">
        <f>G85</f>
        <v/>
      </c>
      <c r="O23" s="38" t="inlineStr">
        <is>
          <t>buah</t>
        </is>
      </c>
      <c r="P23" s="336" t="n">
        <v>700</v>
      </c>
      <c r="Q23" s="337">
        <f>IFERROR(P23*N23,0)</f>
        <v/>
      </c>
      <c r="R23" s="20" t="n"/>
    </row>
    <row r="24" ht="14.25" customHeight="1" s="324">
      <c r="F24" s="26" t="n"/>
      <c r="G24" s="22" t="inlineStr">
        <is>
          <t>Luas ampig/sopi-sopi</t>
        </is>
      </c>
      <c r="H24" s="378">
        <f>IFERROR((0.5*H9*H10)*H11,0)</f>
        <v/>
      </c>
      <c r="I24" s="20" t="inlineStr">
        <is>
          <t>m²</t>
        </is>
      </c>
      <c r="K24" s="38" t="n"/>
      <c r="L24" s="22" t="inlineStr">
        <is>
          <t>Semen portland (50 kg)</t>
        </is>
      </c>
      <c r="N24" s="335">
        <f>IFERROR(G86/50,0)</f>
        <v/>
      </c>
      <c r="O24" s="38" t="inlineStr">
        <is>
          <t>sak</t>
        </is>
      </c>
      <c r="P24" s="381" t="n">
        <v>65000</v>
      </c>
      <c r="Q24" s="337">
        <f>IFERROR(P24*N24,0)</f>
        <v/>
      </c>
      <c r="R24" s="20" t="n"/>
    </row>
    <row r="25" ht="14.25" customHeight="1" s="324">
      <c r="F25" s="26" t="n"/>
      <c r="G25" s="22" t="inlineStr">
        <is>
          <t>Luas pengurang dinding</t>
        </is>
      </c>
      <c r="H25" s="379">
        <f>IFERROR(D13*D14*D15+H13*H14*H15+D17*D18*D19+H17+H18+H19,0)</f>
        <v/>
      </c>
      <c r="I25" s="20" t="inlineStr">
        <is>
          <t>m²</t>
        </is>
      </c>
      <c r="K25" s="38" t="n"/>
      <c r="L25" s="22" t="inlineStr">
        <is>
          <t>Pasir pasang</t>
        </is>
      </c>
      <c r="M25" s="19" t="n"/>
      <c r="N25" s="337">
        <f>G87</f>
        <v/>
      </c>
      <c r="O25" s="38" t="inlineStr">
        <is>
          <t>m³</t>
        </is>
      </c>
      <c r="P25" s="336" t="n">
        <v>275000</v>
      </c>
      <c r="Q25" s="337">
        <f>IFERROR(P25*N25,0)</f>
        <v/>
      </c>
      <c r="R25" s="20" t="n"/>
    </row>
    <row r="26" ht="14.25" customHeight="1" s="324">
      <c r="H26" s="48" t="n"/>
      <c r="I26" s="49" t="n"/>
      <c r="K26" s="119" t="n"/>
      <c r="L26" s="22" t="n"/>
      <c r="N26" s="44" t="inlineStr">
        <is>
          <t>Jumlah Harga Bahan =</t>
        </is>
      </c>
      <c r="Q26" s="338">
        <f>IFERROR(Q15+Q16+Q17+Q19+Q20+Q21+Q23+Q24+Q25,0)</f>
        <v/>
      </c>
      <c r="R26" s="20" t="n"/>
    </row>
    <row r="27" ht="17.25" customHeight="1" s="324">
      <c r="L27" s="22" t="n"/>
      <c r="P27" s="339" t="inlineStr">
        <is>
          <t>TOTAL</t>
        </is>
      </c>
      <c r="Q27" s="340">
        <f>IFERROR(Q13+Q26,0)</f>
        <v/>
      </c>
      <c r="R27" s="20" t="n"/>
    </row>
    <row r="28" ht="14.25" customHeight="1" s="324">
      <c r="P28" s="341" t="n"/>
      <c r="Q28" s="56" t="inlineStr">
        <is>
          <t>Biaya Pekerjaan</t>
        </is>
      </c>
      <c r="R28" s="20" t="n"/>
    </row>
    <row r="29" ht="14.25" customHeight="1" s="324">
      <c r="P29" s="48" t="n"/>
      <c r="Q29" s="48" t="n"/>
      <c r="R29" s="49" t="n"/>
    </row>
    <row r="30" ht="14.25" customHeight="1" s="324"/>
    <row r="31" ht="14.25" customHeight="1" s="324"/>
    <row r="32" ht="14.25" customHeight="1" s="324"/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>
      <c r="C51" s="19" t="inlineStr">
        <is>
          <t>AHSP S.E. DIRJEN BHINA KONSTRUKSI NO. 30 TAHUN 2025</t>
        </is>
      </c>
      <c r="D51" s="22" t="n"/>
      <c r="E51" s="22" t="n"/>
      <c r="F51" s="22" t="n"/>
    </row>
    <row r="52" ht="14.25" customHeight="1" s="324">
      <c r="C52" s="22" t="n"/>
      <c r="D52" s="22" t="n"/>
      <c r="E52" s="22" t="n"/>
      <c r="F52" s="22" t="n"/>
    </row>
    <row r="53" ht="49.5" customHeight="1" s="324">
      <c r="C53" s="84" t="inlineStr">
        <is>
          <t>Pemasangan 1 m2 dinding bata merah tebal 1/2 batu dengan mortar tipe S,fc’ 12,5 MPa (Setara Campuran 1SP : 3PP)</t>
        </is>
      </c>
    </row>
    <row r="54" ht="14.25" customHeight="1" s="324">
      <c r="C54" s="58" t="inlineStr">
        <is>
          <t>Uraian</t>
        </is>
      </c>
      <c r="D54" s="59" t="inlineStr">
        <is>
          <t>Koefisien</t>
        </is>
      </c>
      <c r="E54" s="59" t="inlineStr">
        <is>
          <t>Sat.</t>
        </is>
      </c>
      <c r="F54" s="22" t="n"/>
    </row>
    <row r="55" ht="14.25" customHeight="1" s="324">
      <c r="C55" s="342" t="inlineStr">
        <is>
          <t>TENAGA KERJA</t>
        </is>
      </c>
      <c r="D55" s="343" t="n"/>
      <c r="E55" s="344" t="n"/>
      <c r="F55" s="22" t="n"/>
    </row>
    <row r="56" ht="14.25" customHeight="1" s="324">
      <c r="C56" s="63" t="inlineStr">
        <is>
          <t>Pekerja</t>
        </is>
      </c>
      <c r="D56" s="345" t="n">
        <v>0.2</v>
      </c>
      <c r="E56" s="65" t="inlineStr">
        <is>
          <t>OH</t>
        </is>
      </c>
      <c r="F56" s="22" t="n"/>
      <c r="G56" s="81">
        <f>IFERROR((H23*D56)*K14,0)</f>
        <v/>
      </c>
      <c r="H56" s="81">
        <f>IFERROR(G56+G68+G80,0)</f>
        <v/>
      </c>
    </row>
    <row r="57" ht="14.25" customHeight="1" s="324">
      <c r="C57" s="63" t="inlineStr">
        <is>
          <t>Tukang batu</t>
        </is>
      </c>
      <c r="D57" s="345" t="n">
        <v>0.1</v>
      </c>
      <c r="E57" s="65" t="inlineStr">
        <is>
          <t>OH</t>
        </is>
      </c>
      <c r="F57" s="22" t="n"/>
      <c r="G57" s="81">
        <f>IFERROR((H23*D57)*K14,0)</f>
        <v/>
      </c>
      <c r="H57" s="81">
        <f>IFERROR(G57+G69+G81,0)</f>
        <v/>
      </c>
    </row>
    <row r="58" ht="14.25" customHeight="1" s="324">
      <c r="C58" s="63" t="inlineStr">
        <is>
          <t>Kepala tukang</t>
        </is>
      </c>
      <c r="D58" s="345" t="n">
        <v>0.01</v>
      </c>
      <c r="E58" s="65" t="inlineStr">
        <is>
          <t>OH</t>
        </is>
      </c>
      <c r="F58" s="22" t="n"/>
      <c r="G58" s="81">
        <f>IFERROR((H23*D58)*K14,0)</f>
        <v/>
      </c>
      <c r="H58" s="81">
        <f>IFERROR(G58+G70+G82,0)</f>
        <v/>
      </c>
    </row>
    <row r="59" ht="14.25" customHeight="1" s="324">
      <c r="C59" s="63" t="inlineStr">
        <is>
          <t>Mandor</t>
        </is>
      </c>
      <c r="D59" s="345" t="n">
        <v>0.0033</v>
      </c>
      <c r="E59" s="65" t="inlineStr">
        <is>
          <t>OH</t>
        </is>
      </c>
      <c r="F59" s="22" t="n"/>
      <c r="G59" s="81">
        <f>IFERROR((H23*D59)*K14,0)</f>
        <v/>
      </c>
      <c r="H59" s="81">
        <f>IFERROR(G59+G71+G83,0)</f>
        <v/>
      </c>
    </row>
    <row r="60" ht="14.25" customHeight="1" s="324">
      <c r="C60" s="63" t="inlineStr">
        <is>
          <t>BAHAN</t>
        </is>
      </c>
      <c r="D60" s="343" t="n"/>
      <c r="E60" s="344" t="n"/>
      <c r="F60" s="22" t="n"/>
      <c r="G60" s="69" t="n"/>
      <c r="H60" s="69" t="n"/>
    </row>
    <row r="61" ht="14.25" customHeight="1" s="324">
      <c r="C61" s="68" t="inlineStr">
        <is>
          <t>Bata merah</t>
        </is>
      </c>
      <c r="D61" s="373" t="n">
        <v>71.91</v>
      </c>
      <c r="E61" s="111" t="inlineStr">
        <is>
          <t>bh</t>
        </is>
      </c>
      <c r="F61" s="22" t="n"/>
      <c r="G61" s="81">
        <f>IFERROR((H23*D61)*K14,0)</f>
        <v/>
      </c>
      <c r="H61" s="69" t="n"/>
    </row>
    <row r="62" ht="14.25" customHeight="1" s="324">
      <c r="C62" s="63" t="inlineStr">
        <is>
          <t>Semen portland (pc)</t>
        </is>
      </c>
      <c r="D62" s="374" t="n">
        <v>14.37</v>
      </c>
      <c r="E62" s="65" t="inlineStr">
        <is>
          <t>kg</t>
        </is>
      </c>
      <c r="F62" s="22" t="n"/>
      <c r="G62" s="81">
        <f>IFERROR(((H23*D62)/50)*K14,0)</f>
        <v/>
      </c>
      <c r="H62" s="69" t="n"/>
    </row>
    <row r="63" ht="30" customHeight="1" s="324">
      <c r="C63" s="63" t="inlineStr">
        <is>
          <t>Pasir pasang (quarry - lokasi pekerjaan)</t>
        </is>
      </c>
      <c r="D63" s="374" t="n">
        <v>0.04</v>
      </c>
      <c r="E63" s="65" t="inlineStr">
        <is>
          <t>m3</t>
        </is>
      </c>
      <c r="F63" s="22" t="n"/>
      <c r="G63" s="113">
        <f>IFERROR((H23*D63)*K14,0)</f>
        <v/>
      </c>
      <c r="H63" s="69" t="n"/>
    </row>
    <row r="64" ht="14.25" customHeight="1" s="324">
      <c r="C64" s="22" t="n"/>
      <c r="D64" s="22" t="n"/>
      <c r="E64" s="22" t="n"/>
      <c r="F64" s="22" t="n"/>
    </row>
    <row r="65" ht="49.5" customHeight="1" s="324">
      <c r="C65" s="84" t="inlineStr">
        <is>
          <t>Pemasangan 1 m2 dinding bata merah tebal 1/2 batu dengan mortar tipe N,fc’ 5,2 MPa (Setara Campuran 1SP : 4PP)</t>
        </is>
      </c>
    </row>
    <row r="66" ht="14.25" customHeight="1" s="324">
      <c r="C66" s="58" t="inlineStr">
        <is>
          <t>Uraian</t>
        </is>
      </c>
      <c r="D66" s="59" t="inlineStr">
        <is>
          <t>Koefisien</t>
        </is>
      </c>
      <c r="E66" s="59" t="inlineStr">
        <is>
          <t>Sat.</t>
        </is>
      </c>
      <c r="F66" s="22" t="n"/>
    </row>
    <row r="67" ht="14.25" customHeight="1" s="324">
      <c r="C67" s="342" t="inlineStr">
        <is>
          <t>TENAGA KERJA</t>
        </is>
      </c>
      <c r="D67" s="343" t="n"/>
      <c r="E67" s="344" t="n"/>
      <c r="F67" s="22" t="n"/>
    </row>
    <row r="68" ht="14.25" customHeight="1" s="324">
      <c r="C68" s="63" t="inlineStr">
        <is>
          <t>Pekerja</t>
        </is>
      </c>
      <c r="D68" s="345" t="n">
        <v>0.2</v>
      </c>
      <c r="E68" s="65" t="inlineStr">
        <is>
          <t>OH</t>
        </is>
      </c>
      <c r="F68" s="22" t="n"/>
      <c r="G68" s="81">
        <f>IFERROR((H23*D68)*K18,0)</f>
        <v/>
      </c>
    </row>
    <row r="69" ht="14.25" customHeight="1" s="324">
      <c r="C69" s="63" t="inlineStr">
        <is>
          <t>Tukang batu</t>
        </is>
      </c>
      <c r="D69" s="345" t="n">
        <v>0.1</v>
      </c>
      <c r="E69" s="65" t="inlineStr">
        <is>
          <t>OH</t>
        </is>
      </c>
      <c r="F69" s="22" t="n"/>
      <c r="G69" s="81">
        <f>IFERROR((H23*D69)*K18,0)</f>
        <v/>
      </c>
    </row>
    <row r="70" ht="14.25" customHeight="1" s="324">
      <c r="C70" s="63" t="inlineStr">
        <is>
          <t>Kepala tukang</t>
        </is>
      </c>
      <c r="D70" s="345" t="n">
        <v>0.01</v>
      </c>
      <c r="E70" s="65" t="inlineStr">
        <is>
          <t>OH</t>
        </is>
      </c>
      <c r="F70" s="22" t="n"/>
      <c r="G70" s="81">
        <f>IFERROR((H23*D70)*K18,0)</f>
        <v/>
      </c>
    </row>
    <row r="71" ht="14.25" customHeight="1" s="324">
      <c r="C71" s="63" t="inlineStr">
        <is>
          <t>Mandor</t>
        </is>
      </c>
      <c r="D71" s="345" t="n">
        <v>0.0033</v>
      </c>
      <c r="E71" s="65" t="inlineStr">
        <is>
          <t>OH</t>
        </is>
      </c>
      <c r="F71" s="22" t="n"/>
      <c r="G71" s="81">
        <f>IFERROR((H23*D71)*K18,0)</f>
        <v/>
      </c>
    </row>
    <row r="72" ht="14.25" customHeight="1" s="324">
      <c r="C72" s="63" t="inlineStr">
        <is>
          <t>BAHAN</t>
        </is>
      </c>
      <c r="D72" s="343" t="n"/>
      <c r="E72" s="344" t="n"/>
      <c r="F72" s="22" t="n"/>
      <c r="G72" s="69" t="n"/>
    </row>
    <row r="73" ht="14.25" customHeight="1" s="324">
      <c r="C73" s="68" t="inlineStr">
        <is>
          <t>Bata merah</t>
        </is>
      </c>
      <c r="D73" s="373" t="n">
        <v>71.91</v>
      </c>
      <c r="E73" s="111" t="inlineStr">
        <is>
          <t>bh</t>
        </is>
      </c>
      <c r="F73" s="22" t="n"/>
      <c r="G73" s="81">
        <f>IFERROR((H23*D73)*K18,0)</f>
        <v/>
      </c>
    </row>
    <row r="74" ht="14.25" customHeight="1" s="324">
      <c r="C74" s="63" t="inlineStr">
        <is>
          <t>Semen portland (pc)</t>
        </is>
      </c>
      <c r="D74" s="374" t="n">
        <v>11.5</v>
      </c>
      <c r="E74" s="65" t="inlineStr">
        <is>
          <t>kg</t>
        </is>
      </c>
      <c r="F74" s="22" t="n"/>
      <c r="G74" s="81">
        <f>IFERROR(((H23*D74)/50)*K18,0)</f>
        <v/>
      </c>
    </row>
    <row r="75" ht="14.25" customHeight="1" s="324">
      <c r="C75" s="63" t="inlineStr">
        <is>
          <t>Pasir pasang (quarry - lokasi pekerjaan)</t>
        </is>
      </c>
      <c r="D75" s="374" t="n">
        <v>0.043</v>
      </c>
      <c r="E75" s="65" t="inlineStr">
        <is>
          <t>m3</t>
        </is>
      </c>
      <c r="F75" s="22" t="n"/>
      <c r="G75" s="113">
        <f>IFERROR((H23*D75)*K18,0)</f>
        <v/>
      </c>
    </row>
    <row r="76" ht="14.25" customHeight="1" s="324">
      <c r="C76" s="22" t="n"/>
      <c r="D76" s="22" t="n"/>
      <c r="E76" s="22" t="n"/>
      <c r="F76" s="22" t="n"/>
      <c r="G76" s="22" t="n"/>
    </row>
    <row r="77" ht="49.5" customHeight="1" s="324">
      <c r="C77" s="84" t="inlineStr">
        <is>
          <t>Pemasangan 1 m2 dinding bata merah tebal 1/2 batu dengan mortar tipe O,fc’ 2,4 MPa (Setara Campuran 1SP : 5PP)</t>
        </is>
      </c>
      <c r="G77" s="22" t="n"/>
    </row>
    <row r="78" ht="14.25" customHeight="1" s="324">
      <c r="C78" s="58" t="inlineStr">
        <is>
          <t>Uraian</t>
        </is>
      </c>
      <c r="D78" s="59" t="inlineStr">
        <is>
          <t>Koefisien</t>
        </is>
      </c>
      <c r="E78" s="59" t="inlineStr">
        <is>
          <t>Sat.</t>
        </is>
      </c>
      <c r="F78" s="22" t="n"/>
      <c r="G78" s="22" t="n"/>
    </row>
    <row r="79" ht="14.25" customHeight="1" s="324">
      <c r="C79" s="342" t="inlineStr">
        <is>
          <t>TENAGA KERJA</t>
        </is>
      </c>
      <c r="D79" s="343" t="n"/>
      <c r="E79" s="344" t="n"/>
      <c r="F79" s="22" t="n"/>
      <c r="G79" s="22" t="n"/>
    </row>
    <row r="80" ht="14.25" customHeight="1" s="324">
      <c r="C80" s="63" t="inlineStr">
        <is>
          <t>Pekerja</t>
        </is>
      </c>
      <c r="D80" s="345" t="n">
        <v>0.2</v>
      </c>
      <c r="E80" s="65" t="inlineStr">
        <is>
          <t>OH</t>
        </is>
      </c>
      <c r="F80" s="22" t="n"/>
      <c r="G80" s="81">
        <f>IFERROR((H23*D80)*K22,0)</f>
        <v/>
      </c>
    </row>
    <row r="81" ht="14.25" customHeight="1" s="324">
      <c r="C81" s="63" t="inlineStr">
        <is>
          <t>Tukang batu</t>
        </is>
      </c>
      <c r="D81" s="345" t="n">
        <v>0.1</v>
      </c>
      <c r="E81" s="65" t="inlineStr">
        <is>
          <t>OH</t>
        </is>
      </c>
      <c r="F81" s="22" t="n"/>
      <c r="G81" s="81">
        <f>IFERROR((H23*D81)*K22,0)</f>
        <v/>
      </c>
    </row>
    <row r="82" ht="14.25" customHeight="1" s="324">
      <c r="C82" s="63" t="inlineStr">
        <is>
          <t>Kepala tukang</t>
        </is>
      </c>
      <c r="D82" s="345" t="n">
        <v>0.01</v>
      </c>
      <c r="E82" s="65" t="inlineStr">
        <is>
          <t>OH</t>
        </is>
      </c>
      <c r="F82" s="22" t="n"/>
      <c r="G82" s="81">
        <f>IFERROR((H23*D82)*K22,0)</f>
        <v/>
      </c>
    </row>
    <row r="83" ht="14.25" customHeight="1" s="324">
      <c r="C83" s="63" t="inlineStr">
        <is>
          <t>Mandor</t>
        </is>
      </c>
      <c r="D83" s="345" t="n">
        <v>0.0033</v>
      </c>
      <c r="E83" s="65" t="inlineStr">
        <is>
          <t>OH</t>
        </is>
      </c>
      <c r="F83" s="22" t="n"/>
      <c r="G83" s="81">
        <f>IFERROR((H23*D83)*K22,0)</f>
        <v/>
      </c>
    </row>
    <row r="84" ht="14.25" customHeight="1" s="324">
      <c r="C84" s="63" t="inlineStr">
        <is>
          <t>BAHAN</t>
        </is>
      </c>
      <c r="D84" s="343" t="n"/>
      <c r="E84" s="344" t="n"/>
      <c r="F84" s="22" t="n"/>
      <c r="G84" s="69" t="n"/>
    </row>
    <row r="85" ht="14.25" customHeight="1" s="324">
      <c r="C85" s="68" t="inlineStr">
        <is>
          <t>Bata merah</t>
        </is>
      </c>
      <c r="D85" s="373" t="n">
        <v>71.91</v>
      </c>
      <c r="E85" s="111" t="inlineStr">
        <is>
          <t>bh</t>
        </is>
      </c>
      <c r="F85" s="22" t="n"/>
      <c r="G85" s="81">
        <f>IFERROR((H23*D85)*K22,0)</f>
        <v/>
      </c>
    </row>
    <row r="86" ht="14.25" customHeight="1" s="324">
      <c r="C86" s="63" t="inlineStr">
        <is>
          <t>Semen portland (pc)</t>
        </is>
      </c>
      <c r="D86" s="374" t="n">
        <v>9.68</v>
      </c>
      <c r="E86" s="65" t="inlineStr">
        <is>
          <t>kg</t>
        </is>
      </c>
      <c r="F86" s="22" t="n"/>
      <c r="G86" s="81">
        <f>IFERROR((H23*D86)*K22,0)</f>
        <v/>
      </c>
    </row>
    <row r="87" ht="14.25" customHeight="1" s="324">
      <c r="C87" s="63" t="inlineStr">
        <is>
          <t>Pasir pasang (quarry - lokasi pekerjaan)</t>
        </is>
      </c>
      <c r="D87" s="374" t="n">
        <v>0.045</v>
      </c>
      <c r="E87" s="65" t="inlineStr">
        <is>
          <t>m3</t>
        </is>
      </c>
      <c r="F87" s="22" t="n"/>
      <c r="G87" s="113">
        <f>IFERROR((H23*D87)*K22,0)</f>
        <v/>
      </c>
    </row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3">
    <mergeCell ref="P27:P28"/>
    <mergeCell ref="C72:E72"/>
    <mergeCell ref="C60:E60"/>
    <mergeCell ref="C53:F53"/>
    <mergeCell ref="C55:E55"/>
    <mergeCell ref="C77:F77"/>
    <mergeCell ref="C84:E84"/>
    <mergeCell ref="C79:E79"/>
    <mergeCell ref="N13:P13"/>
    <mergeCell ref="C65:F65"/>
    <mergeCell ref="D3:I3"/>
    <mergeCell ref="N26:P26"/>
    <mergeCell ref="C67:E67"/>
  </mergeCells>
  <dataValidations count="1">
    <dataValidation sqref="K9:K12 K14 K18 K22 K26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theme="1"/>
    <outlinePr summaryBelow="1" summaryRight="1"/>
    <pageSetUpPr/>
  </sheetPr>
  <dimension ref="A1:R8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5.71" customWidth="1" style="324" min="2" max="2"/>
    <col width="21.57" customWidth="1" style="324" min="3" max="3"/>
    <col width="11.71" customWidth="1" style="324" min="4" max="4"/>
    <col width="4.71" customWidth="1" style="324" min="5" max="5"/>
    <col width="5.71" customWidth="1" style="324" min="6" max="6"/>
    <col width="21.57" customWidth="1" style="324" min="7" max="7"/>
    <col width="11.71" customWidth="1" style="324" min="8" max="8"/>
    <col width="4.71" customWidth="1" style="324" min="9" max="9"/>
    <col width="3.71" customWidth="1" style="324" min="10" max="10"/>
    <col width="5.29" customWidth="1" style="324" min="11" max="11"/>
    <col width="10.43" customWidth="1" style="324" min="12" max="12"/>
    <col width="11.71" customWidth="1" style="324" min="13" max="14"/>
    <col width="10.71" customWidth="1" style="324" min="15" max="15"/>
    <col width="16.71" customWidth="1" style="324" min="16" max="16"/>
    <col width="19.71" customWidth="1" style="324" min="17" max="17"/>
    <col width="3.86" customWidth="1" style="324" min="18" max="18"/>
    <col width="8.710000000000001" customWidth="1" style="324" min="19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108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</row>
    <row r="4" ht="14.25" customHeight="1" s="324"/>
    <row r="5" ht="14.25" customHeight="1" s="324">
      <c r="B5" s="11" t="inlineStr">
        <is>
          <t>9.</t>
        </is>
      </c>
      <c r="C5" s="12" t="inlineStr">
        <is>
          <t>PEKERJAAN DINDING BATAKO</t>
        </is>
      </c>
      <c r="D5" s="13" t="n"/>
    </row>
    <row r="6" ht="14.25" customHeight="1" s="324">
      <c r="B6" s="10" t="n"/>
      <c r="C6" s="10" t="n"/>
      <c r="D6" s="10" t="n"/>
      <c r="E6" s="10" t="n"/>
      <c r="F6" s="10" t="n"/>
      <c r="G6" s="10" t="n"/>
      <c r="H6" s="10" t="n"/>
      <c r="I6" s="14" t="n"/>
      <c r="K6" s="16" t="n"/>
      <c r="L6" s="16" t="n"/>
      <c r="M6" s="16" t="n"/>
      <c r="N6" s="10" t="n"/>
      <c r="O6" s="10" t="n"/>
      <c r="P6" s="10" t="n"/>
      <c r="Q6" s="10" t="n"/>
      <c r="R6" s="14" t="n"/>
    </row>
    <row r="7" ht="14.25" customHeight="1" s="324">
      <c r="B7" s="17" t="inlineStr">
        <is>
          <t>9.1</t>
        </is>
      </c>
      <c r="C7" s="17" t="inlineStr">
        <is>
          <t>Dimensi Utama</t>
        </is>
      </c>
      <c r="D7" s="18" t="n"/>
      <c r="E7" s="18" t="n"/>
      <c r="F7" s="17" t="n"/>
      <c r="G7" s="17" t="n"/>
      <c r="H7" s="18" t="n"/>
      <c r="I7" s="20" t="n"/>
      <c r="K7" s="17" t="inlineStr">
        <is>
          <t>9.3</t>
        </is>
      </c>
      <c r="L7" s="17" t="inlineStr">
        <is>
          <t>Result</t>
        </is>
      </c>
      <c r="M7" s="17" t="n"/>
      <c r="N7" s="18" t="n"/>
      <c r="O7" s="18" t="n"/>
      <c r="P7" s="18" t="n"/>
      <c r="Q7" s="18" t="n"/>
      <c r="R7" s="20" t="n"/>
    </row>
    <row r="8" ht="14.25" customHeight="1" s="324">
      <c r="B8" s="22" t="n"/>
      <c r="C8" s="23" t="inlineStr">
        <is>
          <t>Ukuran dinding</t>
        </is>
      </c>
      <c r="D8" s="22" t="n"/>
      <c r="F8" s="22" t="n"/>
      <c r="G8" s="23" t="inlineStr">
        <is>
          <t>Ukuran ampig</t>
        </is>
      </c>
      <c r="H8" s="22" t="n"/>
      <c r="I8" s="20" t="n"/>
      <c r="K8" s="25" t="n"/>
      <c r="L8" s="25" t="inlineStr">
        <is>
          <t>Uraian</t>
        </is>
      </c>
      <c r="M8" s="25" t="n"/>
      <c r="N8" s="25" t="inlineStr">
        <is>
          <t>Volume</t>
        </is>
      </c>
      <c r="O8" s="25" t="inlineStr">
        <is>
          <t>Satuan</t>
        </is>
      </c>
      <c r="P8" s="25" t="inlineStr">
        <is>
          <t>Harga Satuan (Rp)</t>
        </is>
      </c>
      <c r="Q8" s="25" t="inlineStr">
        <is>
          <t>Jumlah Harga (Rp)</t>
        </is>
      </c>
      <c r="R8" s="20" t="n"/>
    </row>
    <row r="9" ht="14.25" customHeight="1" s="324">
      <c r="B9" s="26" t="inlineStr">
        <is>
          <t>Pi</t>
        </is>
      </c>
      <c r="C9" s="22" t="inlineStr">
        <is>
          <t>Panjang dinding interior</t>
        </is>
      </c>
      <c r="D9" s="29" t="n">
        <v>36</v>
      </c>
      <c r="E9" s="22" t="inlineStr">
        <is>
          <t>m</t>
        </is>
      </c>
      <c r="F9" s="26" t="inlineStr">
        <is>
          <t>T2</t>
        </is>
      </c>
      <c r="G9" s="22" t="inlineStr">
        <is>
          <t>Tinggi ampig</t>
        </is>
      </c>
      <c r="H9" s="29" t="n">
        <v>2.3</v>
      </c>
      <c r="I9" s="20" t="inlineStr">
        <is>
          <t>m</t>
        </is>
      </c>
      <c r="K9" s="33" t="n">
        <v>1</v>
      </c>
      <c r="L9" s="22" t="inlineStr">
        <is>
          <t>Pekerja</t>
        </is>
      </c>
      <c r="N9" s="335">
        <f>H56</f>
        <v/>
      </c>
      <c r="O9" s="38" t="inlineStr">
        <is>
          <t>OH</t>
        </is>
      </c>
      <c r="P9" s="336" t="n">
        <v>100000</v>
      </c>
      <c r="Q9" s="337">
        <f>IFERROR((P9*N9)*K9,0)</f>
        <v/>
      </c>
      <c r="R9" s="20" t="n"/>
    </row>
    <row r="10" ht="14.25" customHeight="1" s="324">
      <c r="B10" s="46" t="inlineStr">
        <is>
          <t>Pe</t>
        </is>
      </c>
      <c r="C10" s="22" t="inlineStr">
        <is>
          <t>Panjang dinding eksterior</t>
        </is>
      </c>
      <c r="D10" s="29" t="n">
        <v>39</v>
      </c>
      <c r="E10" s="22" t="inlineStr">
        <is>
          <t>m</t>
        </is>
      </c>
      <c r="F10" s="26" t="inlineStr">
        <is>
          <t>a2</t>
        </is>
      </c>
      <c r="G10" s="22" t="inlineStr">
        <is>
          <t>Lebar alas</t>
        </is>
      </c>
      <c r="H10" s="29" t="n">
        <v>9</v>
      </c>
      <c r="I10" s="20" t="inlineStr">
        <is>
          <t>m</t>
        </is>
      </c>
      <c r="K10" s="33" t="n">
        <v>1</v>
      </c>
      <c r="L10" s="22" t="inlineStr">
        <is>
          <t>Tukang</t>
        </is>
      </c>
      <c r="N10" s="335">
        <f>H57</f>
        <v/>
      </c>
      <c r="O10" s="38" t="inlineStr">
        <is>
          <t>OH</t>
        </is>
      </c>
      <c r="P10" s="336" t="n">
        <v>145000</v>
      </c>
      <c r="Q10" s="337">
        <f>IFERROR((P10*N10)*K10,0)</f>
        <v/>
      </c>
      <c r="R10" s="20" t="n"/>
    </row>
    <row r="11" ht="14.25" customHeight="1" s="324">
      <c r="B11" s="26" t="inlineStr">
        <is>
          <t>T</t>
        </is>
      </c>
      <c r="C11" s="22" t="inlineStr">
        <is>
          <t>Tinggi dinding</t>
        </is>
      </c>
      <c r="D11" s="29" t="n">
        <v>3.8</v>
      </c>
      <c r="E11" s="22" t="inlineStr">
        <is>
          <t>m</t>
        </is>
      </c>
      <c r="F11" s="26" t="n"/>
      <c r="G11" s="22" t="inlineStr">
        <is>
          <t>Jumlah ampig</t>
        </is>
      </c>
      <c r="H11" s="43" t="n">
        <v>2</v>
      </c>
      <c r="I11" s="20" t="inlineStr">
        <is>
          <t>set</t>
        </is>
      </c>
      <c r="K11" s="33" t="n">
        <v>1</v>
      </c>
      <c r="L11" s="22" t="inlineStr">
        <is>
          <t>Kepala Tukang</t>
        </is>
      </c>
      <c r="N11" s="335">
        <f>H58</f>
        <v/>
      </c>
      <c r="O11" s="38" t="inlineStr">
        <is>
          <t>OH</t>
        </is>
      </c>
      <c r="P11" s="336" t="n">
        <v>175000</v>
      </c>
      <c r="Q11" s="337">
        <f>IFERROR((P11*N11)*K11,0)</f>
        <v/>
      </c>
      <c r="R11" s="20" t="n"/>
    </row>
    <row r="12" ht="14.25" customHeight="1" s="324">
      <c r="B12" s="22" t="n"/>
      <c r="C12" s="23" t="inlineStr">
        <is>
          <t>Ukuran kusen pintu</t>
        </is>
      </c>
      <c r="D12" s="22" t="n"/>
      <c r="E12" s="22" t="n"/>
      <c r="F12" s="22" t="n"/>
      <c r="G12" s="23" t="inlineStr">
        <is>
          <t>Ukuran kusen jendela</t>
        </is>
      </c>
      <c r="H12" s="22" t="n"/>
      <c r="I12" s="20" t="n"/>
      <c r="K12" s="33" t="n">
        <v>1</v>
      </c>
      <c r="L12" s="22" t="inlineStr">
        <is>
          <t>Mandor</t>
        </is>
      </c>
      <c r="N12" s="335">
        <f>H59</f>
        <v/>
      </c>
      <c r="O12" s="38" t="inlineStr">
        <is>
          <t>OH</t>
        </is>
      </c>
      <c r="P12" s="336" t="n">
        <v>200000</v>
      </c>
      <c r="Q12" s="337">
        <f>IFERROR((P12*N12)*K12,0)</f>
        <v/>
      </c>
      <c r="R12" s="20" t="n"/>
    </row>
    <row r="13" ht="14.25" customHeight="1" s="324">
      <c r="B13" s="26" t="inlineStr">
        <is>
          <t>a</t>
        </is>
      </c>
      <c r="C13" s="22" t="inlineStr">
        <is>
          <t>Tinggi kusen pintu</t>
        </is>
      </c>
      <c r="D13" s="29" t="n">
        <v>2.1</v>
      </c>
      <c r="E13" s="22" t="inlineStr">
        <is>
          <t>m</t>
        </is>
      </c>
      <c r="F13" s="26" t="inlineStr">
        <is>
          <t>m</t>
        </is>
      </c>
      <c r="G13" s="22" t="inlineStr">
        <is>
          <t>Tinggi kusen jendela</t>
        </is>
      </c>
      <c r="H13" s="29" t="n">
        <v>1.5</v>
      </c>
      <c r="I13" s="20" t="inlineStr">
        <is>
          <t>m</t>
        </is>
      </c>
      <c r="L13" s="22" t="n"/>
      <c r="N13" s="44" t="inlineStr">
        <is>
          <t>Jumlah Harga Tenaga Kerja =</t>
        </is>
      </c>
      <c r="Q13" s="338">
        <f>SUM(Q9:Q12)</f>
        <v/>
      </c>
      <c r="R13" s="20" t="n"/>
    </row>
    <row r="14" ht="14.25" customHeight="1" s="324">
      <c r="B14" s="26" t="inlineStr">
        <is>
          <t>b</t>
        </is>
      </c>
      <c r="C14" s="22" t="inlineStr">
        <is>
          <t>Lebar kusen pintu</t>
        </is>
      </c>
      <c r="D14" s="29" t="n">
        <v>0.9</v>
      </c>
      <c r="E14" s="22" t="inlineStr">
        <is>
          <t>m</t>
        </is>
      </c>
      <c r="F14" s="26" t="inlineStr">
        <is>
          <t>m1</t>
        </is>
      </c>
      <c r="G14" s="22" t="inlineStr">
        <is>
          <t>Lebar kusen jendela</t>
        </is>
      </c>
      <c r="H14" s="29" t="n">
        <v>0.7</v>
      </c>
      <c r="I14" s="20" t="inlineStr">
        <is>
          <t>m</t>
        </is>
      </c>
      <c r="K14" s="33" t="n">
        <v>1</v>
      </c>
      <c r="L14" s="19" t="inlineStr">
        <is>
          <t>Pasangan Dinding Batako Campuran 1SP : 3PP</t>
        </is>
      </c>
      <c r="Q14" s="22" t="n"/>
      <c r="R14" s="20" t="n"/>
    </row>
    <row r="15" ht="14.25" customHeight="1" s="324">
      <c r="B15" s="26" t="n"/>
      <c r="C15" s="22" t="inlineStr">
        <is>
          <t>Jumlah pintu</t>
        </is>
      </c>
      <c r="D15" s="43" t="n">
        <v>6</v>
      </c>
      <c r="E15" s="22" t="inlineStr">
        <is>
          <t>unit</t>
        </is>
      </c>
      <c r="F15" s="26" t="n"/>
      <c r="G15" s="22" t="inlineStr">
        <is>
          <t>Jumlah jendela</t>
        </is>
      </c>
      <c r="H15" s="43" t="n">
        <v>7</v>
      </c>
      <c r="I15" s="20" t="inlineStr">
        <is>
          <t>unit</t>
        </is>
      </c>
      <c r="K15" s="38" t="n"/>
      <c r="L15" s="22">
        <f>C61</f>
        <v/>
      </c>
      <c r="M15" s="22" t="n"/>
      <c r="N15" s="335">
        <f>G61</f>
        <v/>
      </c>
      <c r="O15" s="38" t="inlineStr">
        <is>
          <t>buah</t>
        </is>
      </c>
      <c r="P15" s="336" t="n">
        <v>3000</v>
      </c>
      <c r="Q15" s="337">
        <f>IFERROR(P15*N15,0)</f>
        <v/>
      </c>
      <c r="R15" s="20" t="n"/>
    </row>
    <row r="16" ht="14.25" customHeight="1" s="324">
      <c r="B16" s="41" t="n"/>
      <c r="C16" s="24" t="inlineStr">
        <is>
          <t>Bouvenlight</t>
        </is>
      </c>
      <c r="E16" s="22" t="n"/>
      <c r="F16" s="22" t="n"/>
      <c r="G16" s="23" t="inlineStr">
        <is>
          <t>Lubang pengurang lainnya</t>
        </is>
      </c>
      <c r="H16" s="22" t="n"/>
      <c r="I16" s="20" t="n"/>
      <c r="K16" s="38" t="n"/>
      <c r="L16" s="22" t="inlineStr">
        <is>
          <t>Semen portland (50 kg)</t>
        </is>
      </c>
      <c r="M16" s="22" t="n"/>
      <c r="N16" s="335">
        <f>G62/50</f>
        <v/>
      </c>
      <c r="O16" s="38" t="inlineStr">
        <is>
          <t>sak</t>
        </is>
      </c>
      <c r="P16" s="336" t="n">
        <v>65000</v>
      </c>
      <c r="Q16" s="337">
        <f>IFERROR(P16*N16,0)</f>
        <v/>
      </c>
      <c r="R16" s="20" t="n"/>
    </row>
    <row r="17" ht="14.25" customHeight="1" s="324">
      <c r="B17" s="114" t="inlineStr">
        <is>
          <t>x</t>
        </is>
      </c>
      <c r="C17" s="115" t="inlineStr">
        <is>
          <t>Lebar Bouven</t>
        </is>
      </c>
      <c r="D17" s="29" t="n">
        <v>0.2</v>
      </c>
      <c r="E17" s="22" t="inlineStr">
        <is>
          <t>m</t>
        </is>
      </c>
      <c r="F17" s="116" t="inlineStr">
        <is>
          <t>x1</t>
        </is>
      </c>
      <c r="G17" s="22" t="inlineStr">
        <is>
          <t>Luasan pengurang 1</t>
        </is>
      </c>
      <c r="H17" s="29" t="n">
        <v>0</v>
      </c>
      <c r="I17" s="20" t="inlineStr">
        <is>
          <t>m²</t>
        </is>
      </c>
      <c r="K17" s="38" t="n"/>
      <c r="L17" s="22" t="inlineStr">
        <is>
          <t>Pasir pasang</t>
        </is>
      </c>
      <c r="M17" s="22" t="n"/>
      <c r="N17" s="335">
        <f>G63</f>
        <v/>
      </c>
      <c r="O17" s="38" t="inlineStr">
        <is>
          <t>m³</t>
        </is>
      </c>
      <c r="P17" s="336" t="n">
        <v>275000</v>
      </c>
      <c r="Q17" s="337">
        <f>IFERROR(P17*N17,0)</f>
        <v/>
      </c>
      <c r="R17" s="20" t="n"/>
    </row>
    <row r="18" ht="14.25" customHeight="1" s="324">
      <c r="B18" s="26" t="inlineStr">
        <is>
          <t>y</t>
        </is>
      </c>
      <c r="C18" s="22" t="inlineStr">
        <is>
          <t>Tinggi Bouven</t>
        </is>
      </c>
      <c r="D18" s="29" t="n">
        <v>0.3</v>
      </c>
      <c r="E18" s="22" t="inlineStr">
        <is>
          <t>m</t>
        </is>
      </c>
      <c r="F18" s="116" t="inlineStr">
        <is>
          <t>x2</t>
        </is>
      </c>
      <c r="G18" s="22" t="inlineStr">
        <is>
          <t>Luasan pengurang 2</t>
        </is>
      </c>
      <c r="H18" s="29" t="n">
        <v>0</v>
      </c>
      <c r="I18" s="20" t="inlineStr">
        <is>
          <t>m²</t>
        </is>
      </c>
      <c r="L18" s="22">
        <f>C64</f>
        <v/>
      </c>
      <c r="N18" s="337">
        <f>G64/4.74</f>
        <v/>
      </c>
      <c r="O18" s="38" t="inlineStr">
        <is>
          <t>batang</t>
        </is>
      </c>
      <c r="P18" s="336" t="n">
        <v>47500</v>
      </c>
      <c r="Q18" s="337">
        <f>IFERROR(P18*N18,0)</f>
        <v/>
      </c>
      <c r="R18" s="20" t="n"/>
    </row>
    <row r="19" ht="14.25" customHeight="1" s="324">
      <c r="B19" s="38" t="n"/>
      <c r="C19" s="22" t="inlineStr">
        <is>
          <t>Jumlah Bouven</t>
        </is>
      </c>
      <c r="D19" s="43" t="n">
        <v>26</v>
      </c>
      <c r="E19" s="22" t="inlineStr">
        <is>
          <t>unit</t>
        </is>
      </c>
      <c r="F19" s="116" t="inlineStr">
        <is>
          <t>x3</t>
        </is>
      </c>
      <c r="G19" s="22" t="inlineStr">
        <is>
          <t>Luasan pengurang 3</t>
        </is>
      </c>
      <c r="H19" s="29" t="n">
        <v>0</v>
      </c>
      <c r="I19" s="20" t="inlineStr">
        <is>
          <t>m²</t>
        </is>
      </c>
      <c r="L19" s="22" t="n"/>
      <c r="Q19" s="22" t="n"/>
      <c r="R19" s="20" t="n"/>
    </row>
    <row r="20" ht="14.25" customHeight="1" s="324">
      <c r="I20" s="20" t="n"/>
      <c r="K20" s="33" t="n">
        <v>0</v>
      </c>
      <c r="L20" s="19" t="inlineStr">
        <is>
          <t>Pasangan Dinding Batako Campuran 1SP : 4PP</t>
        </is>
      </c>
      <c r="Q20" s="22" t="n"/>
      <c r="R20" s="20" t="n"/>
    </row>
    <row r="21" ht="14.25" customHeight="1" s="324">
      <c r="F21" s="17" t="inlineStr">
        <is>
          <t>9.2</t>
        </is>
      </c>
      <c r="G21" s="17" t="inlineStr">
        <is>
          <t>Volume</t>
        </is>
      </c>
      <c r="H21" s="18" t="n"/>
      <c r="I21" s="20" t="n"/>
      <c r="K21" s="38" t="n"/>
      <c r="L21" s="22">
        <f>C74</f>
        <v/>
      </c>
      <c r="M21" s="22" t="n"/>
      <c r="N21" s="335">
        <f>G74</f>
        <v/>
      </c>
      <c r="O21" s="38" t="inlineStr">
        <is>
          <t>buah</t>
        </is>
      </c>
      <c r="P21" s="336" t="n">
        <v>3000</v>
      </c>
      <c r="Q21" s="337">
        <f>IFERROR(P21*N21,0)</f>
        <v/>
      </c>
      <c r="R21" s="20" t="n"/>
    </row>
    <row r="22" ht="14.25" customHeight="1" s="324">
      <c r="F22" s="22" t="n"/>
      <c r="G22" s="23" t="inlineStr">
        <is>
          <t>Volume pasangan dinding</t>
        </is>
      </c>
      <c r="H22" s="22" t="n"/>
      <c r="I22" s="20" t="n"/>
      <c r="K22" s="38" t="n"/>
      <c r="L22" s="22" t="inlineStr">
        <is>
          <t>Semen portland (50 kg)</t>
        </is>
      </c>
      <c r="M22" s="22" t="n"/>
      <c r="N22" s="335">
        <f>G75</f>
        <v/>
      </c>
      <c r="O22" s="38" t="inlineStr">
        <is>
          <t>sak</t>
        </is>
      </c>
      <c r="P22" s="336" t="n">
        <v>65000</v>
      </c>
      <c r="Q22" s="337">
        <f>IFERROR(P22*N22,0)</f>
        <v/>
      </c>
      <c r="R22" s="20" t="n"/>
    </row>
    <row r="23" ht="14.25" customHeight="1" s="324">
      <c r="F23" s="26" t="n"/>
      <c r="G23" s="22" t="inlineStr">
        <is>
          <t>Luas pasangan dinding</t>
        </is>
      </c>
      <c r="H23" s="378">
        <f>IFERROR((((D9+D10)*D11)-H25)+H24,0)</f>
        <v/>
      </c>
      <c r="I23" s="20" t="inlineStr">
        <is>
          <t>m²</t>
        </is>
      </c>
      <c r="K23" s="38" t="n"/>
      <c r="L23" s="22" t="inlineStr">
        <is>
          <t>Pasir pasang</t>
        </is>
      </c>
      <c r="M23" s="22" t="n"/>
      <c r="N23" s="335">
        <f>G76</f>
        <v/>
      </c>
      <c r="O23" s="38" t="inlineStr">
        <is>
          <t>m³</t>
        </is>
      </c>
      <c r="P23" s="336" t="n">
        <v>275000</v>
      </c>
      <c r="Q23" s="337">
        <f>IFERROR(P23*N23,0)</f>
        <v/>
      </c>
      <c r="R23" s="20" t="n"/>
    </row>
    <row r="24" ht="14.25" customHeight="1" s="324">
      <c r="F24" s="26" t="n"/>
      <c r="G24" s="22" t="inlineStr">
        <is>
          <t>Luas ampig/sopi-sopi</t>
        </is>
      </c>
      <c r="H24" s="378">
        <f>IFERROR((0.5*H9*H10)*H11,0)</f>
        <v/>
      </c>
      <c r="I24" s="20" t="inlineStr">
        <is>
          <t>m²</t>
        </is>
      </c>
      <c r="L24" s="22">
        <f>C77</f>
        <v/>
      </c>
      <c r="N24" s="337">
        <f>G77/4.74</f>
        <v/>
      </c>
      <c r="O24" s="38" t="inlineStr">
        <is>
          <t>batang</t>
        </is>
      </c>
      <c r="P24" s="336" t="n">
        <v>47500</v>
      </c>
      <c r="Q24" s="337">
        <f>IFERROR(P24*N24,0)</f>
        <v/>
      </c>
      <c r="R24" s="20" t="n"/>
    </row>
    <row r="25" ht="14.25" customHeight="1" s="324">
      <c r="F25" s="26" t="n"/>
      <c r="G25" s="22" t="inlineStr">
        <is>
          <t>Luas pengurang dinding</t>
        </is>
      </c>
      <c r="H25" s="379">
        <f>IFERROR(D13*D14*D15+H13*H14*H15+D17*D18*D19+H17+H18+H19,0)</f>
        <v/>
      </c>
      <c r="I25" s="20" t="inlineStr">
        <is>
          <t>m²</t>
        </is>
      </c>
      <c r="N25" s="44" t="inlineStr">
        <is>
          <t>Jumlah Harga Bahan =</t>
        </is>
      </c>
      <c r="Q25" s="338">
        <f>IFERROR(Q15+Q16+Q17+Q18+Q21+Q22+Q23+Q24,0)</f>
        <v/>
      </c>
      <c r="R25" s="20" t="n"/>
    </row>
    <row r="26" ht="17.25" customHeight="1" s="324">
      <c r="H26" s="48" t="n"/>
      <c r="I26" s="49" t="n"/>
      <c r="P26" s="339" t="inlineStr">
        <is>
          <t>TOTAL</t>
        </is>
      </c>
      <c r="Q26" s="340">
        <f>IFERROR(Q13+Q25,0)</f>
        <v/>
      </c>
      <c r="R26" s="20" t="n"/>
    </row>
    <row r="27" ht="14.25" customHeight="1" s="324">
      <c r="P27" s="341" t="n"/>
      <c r="Q27" s="56" t="inlineStr">
        <is>
          <t>Biaya Pekerjaan</t>
        </is>
      </c>
      <c r="R27" s="20" t="n"/>
    </row>
    <row r="28" ht="14.25" customHeight="1" s="324">
      <c r="P28" s="48" t="n"/>
      <c r="Q28" s="48" t="n"/>
      <c r="R28" s="49" t="n"/>
    </row>
    <row r="29" ht="14.25" customHeight="1" s="324"/>
    <row r="30" ht="14.25" customHeight="1" s="324"/>
    <row r="31" ht="14.25" customHeight="1" s="324"/>
    <row r="32" ht="14.25" customHeight="1" s="324"/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>
      <c r="C51" s="19" t="inlineStr">
        <is>
          <t>AHSP S.E. DIRJEN BHINA KONSTRUKSI NO. 30 TAHUN 2025</t>
        </is>
      </c>
      <c r="D51" s="22" t="n"/>
      <c r="E51" s="22" t="n"/>
      <c r="F51" s="22" t="n"/>
    </row>
    <row r="52" ht="14.25" customHeight="1" s="324">
      <c r="C52" s="22" t="n"/>
      <c r="D52" s="22" t="n"/>
      <c r="E52" s="22" t="n"/>
      <c r="F52" s="22" t="n"/>
    </row>
    <row r="53" ht="49.5" customHeight="1" s="324">
      <c r="C53" s="84" t="inlineStr">
        <is>
          <t>Pemasangan 1 m2 dinding batako dengan mortar tipe S,fc’ 12,5 MPa (Setara Campuran 1SP : 3PP)</t>
        </is>
      </c>
    </row>
    <row r="54" ht="14.25" customHeight="1" s="324">
      <c r="C54" s="58" t="inlineStr">
        <is>
          <t>Uraian</t>
        </is>
      </c>
      <c r="D54" s="59" t="inlineStr">
        <is>
          <t>Koefisien</t>
        </is>
      </c>
      <c r="E54" s="59" t="inlineStr">
        <is>
          <t>Sat.</t>
        </is>
      </c>
      <c r="F54" s="22" t="n"/>
    </row>
    <row r="55" ht="14.25" customHeight="1" s="324">
      <c r="C55" s="342" t="inlineStr">
        <is>
          <t>TENAGA KERJA</t>
        </is>
      </c>
      <c r="D55" s="343" t="n"/>
      <c r="E55" s="344" t="n"/>
      <c r="F55" s="22" t="n"/>
    </row>
    <row r="56" ht="14.25" customHeight="1" s="324">
      <c r="C56" s="63" t="inlineStr">
        <is>
          <t>Pekerja</t>
        </is>
      </c>
      <c r="D56" s="345" t="n">
        <v>0.1818</v>
      </c>
      <c r="E56" s="65" t="inlineStr">
        <is>
          <t>OH</t>
        </is>
      </c>
      <c r="F56" s="22" t="n"/>
      <c r="G56" s="81">
        <f>IFERROR((H23*D56)*K14,0)</f>
        <v/>
      </c>
      <c r="H56" s="81">
        <f>IFERROR(G56+G69,0)</f>
        <v/>
      </c>
    </row>
    <row r="57" ht="14.25" customHeight="1" s="324">
      <c r="C57" s="63" t="inlineStr">
        <is>
          <t>Tukang batu</t>
        </is>
      </c>
      <c r="D57" s="345" t="n">
        <v>0.09089999999999999</v>
      </c>
      <c r="E57" s="65" t="inlineStr">
        <is>
          <t>OH</t>
        </is>
      </c>
      <c r="F57" s="22" t="n"/>
      <c r="G57" s="81">
        <f>IFERROR((H23*D57)*K14,0)</f>
        <v/>
      </c>
      <c r="H57" s="81">
        <f>IFERROR(G57+G70,0)</f>
        <v/>
      </c>
    </row>
    <row r="58" ht="14.25" customHeight="1" s="324">
      <c r="C58" s="63" t="inlineStr">
        <is>
          <t>Kepala tukang</t>
        </is>
      </c>
      <c r="D58" s="345" t="n">
        <v>0.0091</v>
      </c>
      <c r="E58" s="65" t="inlineStr">
        <is>
          <t>OH</t>
        </is>
      </c>
      <c r="F58" s="22" t="n"/>
      <c r="G58" s="81">
        <f>IFERROR((H23*D58)*K14,0)</f>
        <v/>
      </c>
      <c r="H58" s="81">
        <f>IFERROR(G58+G71,0)</f>
        <v/>
      </c>
    </row>
    <row r="59" ht="14.25" customHeight="1" s="324">
      <c r="C59" s="63" t="inlineStr">
        <is>
          <t>Mandor</t>
        </is>
      </c>
      <c r="D59" s="345" t="n">
        <v>0.003</v>
      </c>
      <c r="E59" s="65" t="inlineStr">
        <is>
          <t>OH</t>
        </is>
      </c>
      <c r="F59" s="22" t="n"/>
      <c r="G59" s="81">
        <f>IFERROR((H23*D59)*K14,0)</f>
        <v/>
      </c>
      <c r="H59" s="81">
        <f>IFERROR(G59+G72,0)</f>
        <v/>
      </c>
    </row>
    <row r="60" ht="14.25" customHeight="1" s="324">
      <c r="C60" s="63" t="inlineStr">
        <is>
          <t>BAHAN</t>
        </is>
      </c>
      <c r="D60" s="343" t="n"/>
      <c r="E60" s="344" t="n"/>
      <c r="F60" s="22" t="n"/>
      <c r="G60" s="69" t="n"/>
      <c r="H60" s="69" t="n"/>
    </row>
    <row r="61" ht="14.25" customHeight="1" s="324">
      <c r="C61" s="63" t="inlineStr">
        <is>
          <t>Batako 20x40x10 cm</t>
        </is>
      </c>
      <c r="D61" s="382" t="n">
        <v>14</v>
      </c>
      <c r="E61" s="65" t="inlineStr">
        <is>
          <t>bh</t>
        </is>
      </c>
      <c r="F61" s="22" t="n"/>
      <c r="G61" s="81">
        <f>IFERROR((H23*D61)*K14,0)</f>
        <v/>
      </c>
      <c r="H61" s="69" t="n"/>
    </row>
    <row r="62" ht="14.25" customHeight="1" s="324">
      <c r="C62" s="63" t="inlineStr">
        <is>
          <t>Semen portland (pc)</t>
        </is>
      </c>
      <c r="D62" s="382" t="n">
        <v>30.95</v>
      </c>
      <c r="E62" s="65" t="inlineStr">
        <is>
          <t>kg</t>
        </is>
      </c>
      <c r="F62" s="22" t="n"/>
      <c r="G62" s="81">
        <f>IFERROR((H23*D62)*K14,0)</f>
        <v/>
      </c>
      <c r="H62" s="69" t="n"/>
    </row>
    <row r="63" ht="30" customHeight="1" s="324">
      <c r="C63" s="63" t="inlineStr">
        <is>
          <t>Pasir pasang (quarry - lokasi pekerjaan)</t>
        </is>
      </c>
      <c r="D63" s="374" t="n">
        <v>0.0091</v>
      </c>
      <c r="E63" s="65" t="inlineStr">
        <is>
          <t>m3</t>
        </is>
      </c>
      <c r="F63" s="22" t="n"/>
      <c r="G63" s="113">
        <f>IFERROR((H23*D63)*K14,0)</f>
        <v/>
      </c>
      <c r="H63" s="69" t="n"/>
    </row>
    <row r="64" ht="14.25" customHeight="1" s="324">
      <c r="C64" s="63" t="inlineStr">
        <is>
          <t>Besi angkur diameter 8</t>
        </is>
      </c>
      <c r="D64" s="374" t="n">
        <v>0.28</v>
      </c>
      <c r="E64" s="65" t="inlineStr">
        <is>
          <t>kg</t>
        </is>
      </c>
      <c r="F64" s="22" t="n"/>
      <c r="G64" s="81">
        <f>IFERROR((H23*D64)*K14,0)</f>
        <v/>
      </c>
      <c r="H64" s="69" t="n"/>
    </row>
    <row r="65" ht="14.25" customHeight="1" s="324">
      <c r="C65" s="22" t="n"/>
      <c r="D65" s="22" t="n"/>
      <c r="E65" s="22" t="n"/>
      <c r="F65" s="22" t="n"/>
    </row>
    <row r="66" ht="49.5" customHeight="1" s="324">
      <c r="C66" s="84" t="inlineStr">
        <is>
          <t>Pemasangan 1 m2 dinding batako dengan mortar tipe N,fc’ 5,2 MPa                                        (Setara Campuran 1SP : 4PP)</t>
        </is>
      </c>
    </row>
    <row r="67" ht="14.25" customHeight="1" s="324">
      <c r="C67" s="58" t="inlineStr">
        <is>
          <t>Uraian</t>
        </is>
      </c>
      <c r="D67" s="59" t="inlineStr">
        <is>
          <t>Koefisien</t>
        </is>
      </c>
      <c r="E67" s="59" t="inlineStr">
        <is>
          <t>Sat.</t>
        </is>
      </c>
      <c r="F67" s="22" t="n"/>
    </row>
    <row r="68" ht="14.25" customHeight="1" s="324">
      <c r="C68" s="342" t="inlineStr">
        <is>
          <t>TENAGA KERJA</t>
        </is>
      </c>
      <c r="D68" s="343" t="n"/>
      <c r="E68" s="344" t="n"/>
      <c r="F68" s="22" t="n"/>
    </row>
    <row r="69" ht="14.25" customHeight="1" s="324">
      <c r="C69" s="63" t="inlineStr">
        <is>
          <t>Pekerja</t>
        </is>
      </c>
      <c r="D69" s="345" t="n">
        <v>0.1667</v>
      </c>
      <c r="E69" s="65" t="inlineStr">
        <is>
          <t>OH</t>
        </is>
      </c>
      <c r="F69" s="22" t="n"/>
      <c r="G69" s="81">
        <f>IFERROR((H23*D69)*K20,0)</f>
        <v/>
      </c>
    </row>
    <row r="70" ht="14.25" customHeight="1" s="324">
      <c r="C70" s="63" t="inlineStr">
        <is>
          <t>Tukang batu</t>
        </is>
      </c>
      <c r="D70" s="345" t="n">
        <v>0.0833</v>
      </c>
      <c r="E70" s="65" t="inlineStr">
        <is>
          <t>OH</t>
        </is>
      </c>
      <c r="F70" s="22" t="n"/>
      <c r="G70" s="81">
        <f>IFERROR((H23*D70)*K20,0)</f>
        <v/>
      </c>
      <c r="P70" s="128" t="n"/>
    </row>
    <row r="71" ht="14.25" customHeight="1" s="324">
      <c r="C71" s="63" t="inlineStr">
        <is>
          <t>Kepala tukang</t>
        </is>
      </c>
      <c r="D71" s="345" t="n">
        <v>0.0083</v>
      </c>
      <c r="E71" s="65" t="inlineStr">
        <is>
          <t>OH</t>
        </is>
      </c>
      <c r="F71" s="22" t="n"/>
      <c r="G71" s="81">
        <f>IFERROR((H23*D71)*K20,0)</f>
        <v/>
      </c>
      <c r="P71" s="128" t="n"/>
    </row>
    <row r="72" ht="14.25" customHeight="1" s="324">
      <c r="C72" s="63" t="inlineStr">
        <is>
          <t>Mandor</t>
        </is>
      </c>
      <c r="D72" s="345" t="n">
        <v>0.0028</v>
      </c>
      <c r="E72" s="65" t="inlineStr">
        <is>
          <t>OH</t>
        </is>
      </c>
      <c r="F72" s="22" t="n"/>
      <c r="G72" s="81">
        <f>IFERROR((H23*D72)*K20,0)</f>
        <v/>
      </c>
      <c r="P72" s="129" t="n"/>
    </row>
    <row r="73" ht="14.25" customHeight="1" s="324">
      <c r="C73" s="63" t="inlineStr">
        <is>
          <t>BAHAN</t>
        </is>
      </c>
      <c r="D73" s="343" t="n"/>
      <c r="E73" s="344" t="n"/>
      <c r="F73" s="22" t="n"/>
      <c r="G73" s="69" t="n"/>
      <c r="P73" s="129" t="n"/>
    </row>
    <row r="74" ht="14.25" customHeight="1" s="324">
      <c r="C74" s="63" t="inlineStr">
        <is>
          <t>Batako 20x40x10 cm</t>
        </is>
      </c>
      <c r="D74" s="382" t="n">
        <v>14</v>
      </c>
      <c r="E74" s="65" t="inlineStr">
        <is>
          <t>bh</t>
        </is>
      </c>
      <c r="F74" s="22" t="n"/>
      <c r="G74" s="81">
        <f>IFERROR((H23*D74)*K20,0)</f>
        <v/>
      </c>
    </row>
    <row r="75" ht="14.25" customHeight="1" s="324">
      <c r="C75" s="63" t="inlineStr">
        <is>
          <t>Semen portland (pc)</t>
        </is>
      </c>
      <c r="D75" s="382" t="n">
        <v>24.26</v>
      </c>
      <c r="E75" s="65" t="inlineStr">
        <is>
          <t>kg</t>
        </is>
      </c>
      <c r="F75" s="22" t="n"/>
      <c r="G75" s="81">
        <f>IFERROR(((H23*D75)/50)*K20,0)</f>
        <v/>
      </c>
    </row>
    <row r="76" ht="14.25" customHeight="1" s="324">
      <c r="C76" s="63" t="inlineStr">
        <is>
          <t>Pasir pasang (quarry - lokasi pekerjaan)</t>
        </is>
      </c>
      <c r="D76" s="374" t="n">
        <v>0.0072</v>
      </c>
      <c r="E76" s="65" t="inlineStr">
        <is>
          <t>m3</t>
        </is>
      </c>
      <c r="F76" s="22" t="n"/>
      <c r="G76" s="113">
        <f>IFERROR((H23*D76)*K20,0)</f>
        <v/>
      </c>
    </row>
    <row r="77" ht="14.25" customHeight="1" s="324">
      <c r="C77" s="63" t="inlineStr">
        <is>
          <t>Besi angkur diameter 8</t>
        </is>
      </c>
      <c r="D77" s="369" t="n">
        <v>0.28</v>
      </c>
      <c r="E77" s="65" t="inlineStr">
        <is>
          <t>kg</t>
        </is>
      </c>
      <c r="F77" s="22" t="n"/>
      <c r="G77" s="113">
        <f>IFERROR((H23*D77)*K20,0)</f>
        <v/>
      </c>
    </row>
    <row r="78" ht="14.25" customHeight="1" s="324">
      <c r="C78" s="22" t="n"/>
      <c r="D78" s="22" t="n"/>
      <c r="E78" s="22" t="n"/>
      <c r="F78" s="22" t="n"/>
    </row>
    <row r="79" ht="14.25" customHeight="1" s="324">
      <c r="C79" s="22" t="n"/>
      <c r="D79" s="22" t="n"/>
      <c r="E79" s="22" t="n"/>
      <c r="F79" s="22" t="n"/>
    </row>
    <row r="80" ht="14.25" customHeight="1" s="324">
      <c r="C80" s="22" t="n"/>
      <c r="D80" s="22" t="n"/>
      <c r="E80" s="22" t="n"/>
      <c r="F80" s="22" t="n"/>
    </row>
    <row r="81" ht="14.25" customHeight="1" s="324">
      <c r="C81" s="22" t="n"/>
      <c r="D81" s="22" t="n"/>
      <c r="E81" s="22" t="n"/>
      <c r="F81" s="22" t="n"/>
    </row>
    <row r="82" ht="14.25" customHeight="1" s="324">
      <c r="C82" s="22" t="n"/>
      <c r="D82" s="22" t="n"/>
      <c r="E82" s="22" t="n"/>
      <c r="F82" s="22" t="n"/>
    </row>
    <row r="83" ht="14.25" customHeight="1" s="324">
      <c r="C83" s="22" t="n"/>
      <c r="D83" s="22" t="n"/>
      <c r="E83" s="22" t="n"/>
      <c r="F83" s="22" t="n"/>
    </row>
    <row r="84" ht="14.25" customHeight="1" s="324">
      <c r="C84" s="22" t="n"/>
      <c r="D84" s="22" t="n"/>
      <c r="E84" s="22" t="n"/>
      <c r="F84" s="22" t="n"/>
    </row>
    <row r="85" ht="14.25" customHeight="1" s="324">
      <c r="C85" s="22" t="n"/>
      <c r="D85" s="22" t="n"/>
      <c r="E85" s="22" t="n"/>
      <c r="F85" s="22" t="n"/>
    </row>
    <row r="86" ht="14.25" customHeight="1" s="324">
      <c r="C86" s="22" t="n"/>
      <c r="D86" s="22" t="n"/>
      <c r="E86" s="22" t="n"/>
      <c r="F86" s="22" t="n"/>
    </row>
    <row r="87" ht="14.25" customHeight="1" s="324">
      <c r="C87" s="22" t="n"/>
      <c r="D87" s="22" t="n"/>
      <c r="E87" s="22" t="n"/>
      <c r="F87" s="22" t="n"/>
    </row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0">
    <mergeCell ref="C60:E60"/>
    <mergeCell ref="N25:P25"/>
    <mergeCell ref="C53:F53"/>
    <mergeCell ref="C55:E55"/>
    <mergeCell ref="N13:P13"/>
    <mergeCell ref="P26:P27"/>
    <mergeCell ref="C73:E73"/>
    <mergeCell ref="D3:I3"/>
    <mergeCell ref="C68:E68"/>
    <mergeCell ref="C66:F66"/>
  </mergeCells>
  <dataValidations count="1">
    <dataValidation sqref="K9:K12 K14 K20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theme="1"/>
    <outlinePr summaryBelow="1" summaryRight="1"/>
    <pageSetUpPr/>
  </sheetPr>
  <dimension ref="A1:R9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5.71" customWidth="1" style="324" min="2" max="2"/>
    <col width="21.57" customWidth="1" style="324" min="3" max="3"/>
    <col width="11.71" customWidth="1" style="324" min="4" max="4"/>
    <col width="4.71" customWidth="1" style="324" min="5" max="5"/>
    <col width="5.71" customWidth="1" style="324" min="6" max="6"/>
    <col width="21.57" customWidth="1" style="324" min="7" max="7"/>
    <col width="11.71" customWidth="1" style="324" min="8" max="8"/>
    <col width="4.71" customWidth="1" style="324" min="9" max="9"/>
    <col width="3.71" customWidth="1" style="324" min="10" max="10"/>
    <col width="5.29" customWidth="1" style="324" min="11" max="11"/>
    <col width="10.43" customWidth="1" style="324" min="12" max="12"/>
    <col width="11.71" customWidth="1" style="324" min="13" max="14"/>
    <col width="10.71" customWidth="1" style="324" min="15" max="15"/>
    <col width="16.71" customWidth="1" style="324" min="16" max="16"/>
    <col width="19.71" customWidth="1" style="324" min="17" max="17"/>
    <col width="3.86" customWidth="1" style="324" min="18" max="18"/>
    <col width="8.710000000000001" customWidth="1" style="324" min="19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108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</row>
    <row r="4" ht="14.25" customHeight="1" s="324"/>
    <row r="5" ht="14.25" customHeight="1" s="324">
      <c r="B5" s="11" t="inlineStr">
        <is>
          <t>10.</t>
        </is>
      </c>
      <c r="C5" s="12" t="inlineStr">
        <is>
          <t>PEKERJAAN KUSEN PINTU &amp; JENDELA KAYU</t>
        </is>
      </c>
      <c r="D5" s="13" t="n"/>
      <c r="E5" s="13" t="n"/>
      <c r="F5" s="13" t="n"/>
    </row>
    <row r="6" ht="14.25" customHeight="1" s="324">
      <c r="B6" s="10" t="n"/>
      <c r="C6" s="125" t="n"/>
      <c r="D6" s="10" t="n"/>
      <c r="E6" s="10" t="n"/>
      <c r="F6" s="10" t="n"/>
      <c r="G6" s="10" t="n"/>
      <c r="H6" s="10" t="n"/>
      <c r="I6" s="14" t="n"/>
      <c r="K6" s="16" t="n"/>
      <c r="L6" s="16" t="n"/>
      <c r="M6" s="16" t="n"/>
      <c r="N6" s="10" t="n"/>
      <c r="O6" s="10" t="n"/>
      <c r="P6" s="10" t="n"/>
      <c r="Q6" s="10" t="n"/>
      <c r="R6" s="14" t="n"/>
    </row>
    <row r="7" ht="14.25" customHeight="1" s="324">
      <c r="B7" s="17" t="inlineStr">
        <is>
          <t>10.1</t>
        </is>
      </c>
      <c r="C7" s="17" t="inlineStr">
        <is>
          <t>Dimensi Utama</t>
        </is>
      </c>
      <c r="D7" s="18" t="n"/>
      <c r="E7" s="18" t="n"/>
      <c r="F7" s="17" t="n"/>
      <c r="G7" s="17" t="n"/>
      <c r="H7" s="18" t="n"/>
      <c r="I7" s="20" t="n"/>
      <c r="K7" s="17" t="inlineStr">
        <is>
          <t>10.3</t>
        </is>
      </c>
      <c r="L7" s="17" t="inlineStr">
        <is>
          <t>Result</t>
        </is>
      </c>
      <c r="M7" s="17" t="n"/>
      <c r="N7" s="18" t="n"/>
      <c r="O7" s="18" t="n"/>
      <c r="P7" s="18" t="n"/>
      <c r="Q7" s="18" t="n"/>
      <c r="R7" s="20" t="n"/>
    </row>
    <row r="8" ht="14.25" customHeight="1" s="324">
      <c r="B8" s="22" t="n"/>
      <c r="C8" s="125" t="inlineStr">
        <is>
          <t>Kusen pintu single</t>
        </is>
      </c>
      <c r="D8" s="22" t="n"/>
      <c r="F8" s="22" t="n"/>
      <c r="G8" s="23" t="inlineStr">
        <is>
          <t>Kusen pintu double</t>
        </is>
      </c>
      <c r="H8" s="22" t="n"/>
      <c r="I8" s="20" t="n"/>
      <c r="K8" s="25" t="n"/>
      <c r="L8" s="25" t="inlineStr">
        <is>
          <t>Uraian</t>
        </is>
      </c>
      <c r="M8" s="25" t="n"/>
      <c r="N8" s="25" t="inlineStr">
        <is>
          <t>Volume</t>
        </is>
      </c>
      <c r="O8" s="25" t="inlineStr">
        <is>
          <t>Satuan</t>
        </is>
      </c>
      <c r="P8" s="25" t="inlineStr">
        <is>
          <t>Harga Satuan (Rp)</t>
        </is>
      </c>
      <c r="Q8" s="25" t="inlineStr">
        <is>
          <t>Jumlah Harga (Rp)</t>
        </is>
      </c>
      <c r="R8" s="20" t="n"/>
    </row>
    <row r="9" ht="14.25" customHeight="1" s="324">
      <c r="B9" s="26" t="inlineStr">
        <is>
          <t>L</t>
        </is>
      </c>
      <c r="C9" s="22" t="inlineStr">
        <is>
          <t>Lebar kusen pintu</t>
        </is>
      </c>
      <c r="D9" s="29" t="n">
        <v>0.9</v>
      </c>
      <c r="E9" s="22" t="inlineStr">
        <is>
          <t>m</t>
        </is>
      </c>
      <c r="F9" s="26" t="inlineStr">
        <is>
          <t>L</t>
        </is>
      </c>
      <c r="G9" s="22" t="inlineStr">
        <is>
          <t>Lebar kusen pintu</t>
        </is>
      </c>
      <c r="H9" s="29" t="n">
        <v>1.2</v>
      </c>
      <c r="I9" s="20" t="inlineStr">
        <is>
          <t>m</t>
        </is>
      </c>
      <c r="K9" s="33" t="n">
        <v>1</v>
      </c>
      <c r="L9" s="22" t="inlineStr">
        <is>
          <t>Pekerja</t>
        </is>
      </c>
      <c r="N9" s="335">
        <f>H56</f>
        <v/>
      </c>
      <c r="O9" s="38" t="inlineStr">
        <is>
          <t>OH</t>
        </is>
      </c>
      <c r="P9" s="336" t="n">
        <v>100000</v>
      </c>
      <c r="Q9" s="337">
        <f>IFERROR((P9*N9)*K9,0)</f>
        <v/>
      </c>
      <c r="R9" s="20" t="n"/>
    </row>
    <row r="10" ht="14.25" customHeight="1" s="324">
      <c r="B10" s="26" t="inlineStr">
        <is>
          <t>T</t>
        </is>
      </c>
      <c r="C10" s="22" t="inlineStr">
        <is>
          <t>Tinggi kusen pintu</t>
        </is>
      </c>
      <c r="D10" s="29" t="n">
        <v>2.05</v>
      </c>
      <c r="E10" s="22" t="inlineStr">
        <is>
          <t>m</t>
        </is>
      </c>
      <c r="F10" s="26" t="inlineStr">
        <is>
          <t>T</t>
        </is>
      </c>
      <c r="G10" s="22" t="inlineStr">
        <is>
          <t>Tinggi kusen pintu</t>
        </is>
      </c>
      <c r="H10" s="29" t="n">
        <v>2.05</v>
      </c>
      <c r="I10" s="20" t="inlineStr">
        <is>
          <t>m</t>
        </is>
      </c>
      <c r="K10" s="33" t="n">
        <v>1</v>
      </c>
      <c r="L10" s="22" t="inlineStr">
        <is>
          <t>Tukang</t>
        </is>
      </c>
      <c r="N10" s="335">
        <f>H57</f>
        <v/>
      </c>
      <c r="O10" s="38" t="inlineStr">
        <is>
          <t>OH</t>
        </is>
      </c>
      <c r="P10" s="336" t="n">
        <v>145000</v>
      </c>
      <c r="Q10" s="337">
        <f>IFERROR((P10*N10)*K10,0)</f>
        <v/>
      </c>
      <c r="R10" s="20" t="n"/>
    </row>
    <row r="11" ht="14.25" customHeight="1" s="324">
      <c r="B11" s="127" t="n"/>
      <c r="C11" s="22" t="inlineStr">
        <is>
          <t>Jumlah pintu single</t>
        </is>
      </c>
      <c r="D11" s="43" t="n">
        <v>1</v>
      </c>
      <c r="E11" s="22" t="inlineStr">
        <is>
          <t>unit</t>
        </is>
      </c>
      <c r="F11" s="26" t="n"/>
      <c r="G11" s="22" t="inlineStr">
        <is>
          <t>Jumlah pintu double</t>
        </is>
      </c>
      <c r="H11" s="43" t="n">
        <v>1</v>
      </c>
      <c r="I11" s="20" t="inlineStr">
        <is>
          <t>unit</t>
        </is>
      </c>
      <c r="K11" s="33" t="n">
        <v>1</v>
      </c>
      <c r="L11" s="22" t="inlineStr">
        <is>
          <t>Kepala Tukang</t>
        </is>
      </c>
      <c r="N11" s="335">
        <f>H58</f>
        <v/>
      </c>
      <c r="O11" s="38" t="inlineStr">
        <is>
          <t>OH</t>
        </is>
      </c>
      <c r="P11" s="336" t="n">
        <v>175000</v>
      </c>
      <c r="Q11" s="337">
        <f>IFERROR((P11*N11)*K11,0)</f>
        <v/>
      </c>
      <c r="R11" s="20" t="n"/>
    </row>
    <row r="12" ht="14.25" customHeight="1" s="324">
      <c r="B12" s="22" t="n"/>
      <c r="C12" s="23" t="inlineStr">
        <is>
          <t>Kusen jendela single</t>
        </is>
      </c>
      <c r="D12" s="22" t="n"/>
      <c r="E12" s="22" t="n"/>
      <c r="F12" s="22" t="n"/>
      <c r="G12" s="23" t="inlineStr">
        <is>
          <t>Kusen jendela double</t>
        </is>
      </c>
      <c r="H12" s="22" t="n"/>
      <c r="I12" s="20" t="n"/>
      <c r="K12" s="33" t="n">
        <v>1</v>
      </c>
      <c r="L12" s="22" t="inlineStr">
        <is>
          <t>Mandor</t>
        </is>
      </c>
      <c r="N12" s="335">
        <f>H59</f>
        <v/>
      </c>
      <c r="O12" s="38" t="inlineStr">
        <is>
          <t>OH</t>
        </is>
      </c>
      <c r="P12" s="336" t="n">
        <v>200000</v>
      </c>
      <c r="Q12" s="337">
        <f>IFERROR((P12*N12)*K12,0)</f>
        <v/>
      </c>
      <c r="R12" s="20" t="n"/>
    </row>
    <row r="13" ht="14.25" customHeight="1" s="324">
      <c r="B13" s="26" t="inlineStr">
        <is>
          <t>L</t>
        </is>
      </c>
      <c r="C13" s="22" t="inlineStr">
        <is>
          <t>Lebar kusen jendela</t>
        </is>
      </c>
      <c r="D13" s="29" t="n">
        <v>0.7</v>
      </c>
      <c r="E13" s="22" t="inlineStr">
        <is>
          <t>m</t>
        </is>
      </c>
      <c r="F13" s="26" t="inlineStr">
        <is>
          <t>L</t>
        </is>
      </c>
      <c r="G13" s="22" t="inlineStr">
        <is>
          <t>Lebar kusen jendela</t>
        </is>
      </c>
      <c r="H13" s="29" t="n">
        <v>1.15</v>
      </c>
      <c r="I13" s="20" t="inlineStr">
        <is>
          <t>m</t>
        </is>
      </c>
      <c r="L13" s="22" t="n"/>
      <c r="N13" s="44" t="inlineStr">
        <is>
          <t>Jumlah Harga Tenaga Kerja =</t>
        </is>
      </c>
      <c r="Q13" s="338">
        <f>SUM(Q9:Q12)</f>
        <v/>
      </c>
      <c r="R13" s="20" t="n"/>
    </row>
    <row r="14" ht="14.25" customHeight="1" s="324">
      <c r="B14" s="26" t="inlineStr">
        <is>
          <t>T</t>
        </is>
      </c>
      <c r="C14" s="22" t="inlineStr">
        <is>
          <t>Tinggi kusen jendela</t>
        </is>
      </c>
      <c r="D14" s="29" t="n">
        <v>1.4</v>
      </c>
      <c r="E14" s="22" t="inlineStr">
        <is>
          <t>m</t>
        </is>
      </c>
      <c r="F14" s="26" t="inlineStr">
        <is>
          <t>T</t>
        </is>
      </c>
      <c r="G14" s="22" t="inlineStr">
        <is>
          <t>Tinggi kusen jendela</t>
        </is>
      </c>
      <c r="H14" s="29" t="n">
        <v>1.4</v>
      </c>
      <c r="I14" s="20" t="inlineStr">
        <is>
          <t>m</t>
        </is>
      </c>
      <c r="K14" s="33" t="n">
        <v>0</v>
      </c>
      <c r="L14" s="19" t="inlineStr">
        <is>
          <t>Kusen Pintu &amp; Jendela Kayu Kelas 1, uk. 6x12 cm</t>
        </is>
      </c>
      <c r="Q14" s="22" t="n"/>
      <c r="R14" s="20" t="n"/>
    </row>
    <row r="15" ht="14.25" customHeight="1" s="324">
      <c r="B15" s="26" t="n"/>
      <c r="C15" s="22" t="inlineStr">
        <is>
          <t>Jumlah jendela single</t>
        </is>
      </c>
      <c r="D15" s="43" t="n">
        <v>1</v>
      </c>
      <c r="E15" s="22" t="inlineStr">
        <is>
          <t>unit</t>
        </is>
      </c>
      <c r="F15" s="26" t="n"/>
      <c r="G15" s="22" t="inlineStr">
        <is>
          <t>Jumlah jendela double</t>
        </is>
      </c>
      <c r="H15" s="43" t="n">
        <v>1</v>
      </c>
      <c r="I15" s="20" t="inlineStr">
        <is>
          <t>unit</t>
        </is>
      </c>
      <c r="K15" s="38" t="n"/>
      <c r="L15" s="22">
        <f>C61</f>
        <v/>
      </c>
      <c r="M15" s="22" t="n"/>
      <c r="N15" s="335">
        <f>G61</f>
        <v/>
      </c>
      <c r="O15" s="38" t="inlineStr">
        <is>
          <t>m³</t>
        </is>
      </c>
      <c r="P15" s="336" t="n">
        <v>25000000</v>
      </c>
      <c r="Q15" s="337">
        <f>IFERROR(P15*N15,0)</f>
        <v/>
      </c>
      <c r="R15" s="20" t="n"/>
    </row>
    <row r="16" ht="14.25" customHeight="1" s="324">
      <c r="B16" s="41" t="n"/>
      <c r="C16" s="24" t="inlineStr">
        <is>
          <t>Daun pintu single</t>
        </is>
      </c>
      <c r="D16" s="22" t="n"/>
      <c r="E16" s="22" t="n"/>
      <c r="F16" s="22" t="n"/>
      <c r="G16" s="23" t="inlineStr">
        <is>
          <t>Daun pintu double</t>
        </is>
      </c>
      <c r="H16" s="22" t="n"/>
      <c r="I16" s="20" t="n"/>
      <c r="K16" s="38" t="n"/>
      <c r="L16" s="22">
        <f>C62</f>
        <v/>
      </c>
      <c r="M16" s="22" t="n"/>
      <c r="N16" s="335">
        <f>G62</f>
        <v/>
      </c>
      <c r="O16" s="38" t="inlineStr">
        <is>
          <t>kg</t>
        </is>
      </c>
      <c r="P16" s="336" t="n">
        <v>25000</v>
      </c>
      <c r="Q16" s="337">
        <f>IFERROR(P16*N16,0)</f>
        <v/>
      </c>
      <c r="R16" s="20" t="n"/>
    </row>
    <row r="17" ht="14.25" customHeight="1" s="324">
      <c r="B17" s="114" t="inlineStr">
        <is>
          <t>L</t>
        </is>
      </c>
      <c r="C17" s="115" t="inlineStr">
        <is>
          <t>Lebar daun pintu</t>
        </is>
      </c>
      <c r="D17" s="29" t="n">
        <v>0.8</v>
      </c>
      <c r="E17" s="22" t="inlineStr">
        <is>
          <t>m</t>
        </is>
      </c>
      <c r="F17" s="26" t="inlineStr">
        <is>
          <t>L</t>
        </is>
      </c>
      <c r="G17" s="22" t="inlineStr">
        <is>
          <t xml:space="preserve">Lebar daun pintu </t>
        </is>
      </c>
      <c r="H17" s="29" t="n">
        <v>1.1</v>
      </c>
      <c r="I17" s="20" t="inlineStr">
        <is>
          <t>m</t>
        </is>
      </c>
      <c r="K17" s="38" t="n"/>
      <c r="L17" s="22">
        <f>C63</f>
        <v/>
      </c>
      <c r="M17" s="22" t="n"/>
      <c r="N17" s="335">
        <f>G63</f>
        <v/>
      </c>
      <c r="O17" s="38" t="inlineStr">
        <is>
          <t>kg</t>
        </is>
      </c>
      <c r="P17" s="336" t="n">
        <v>16400</v>
      </c>
      <c r="Q17" s="337">
        <f>IFERROR(P17*N17,0)</f>
        <v/>
      </c>
      <c r="R17" s="20" t="n"/>
    </row>
    <row r="18" ht="14.25" customHeight="1" s="324">
      <c r="B18" s="26" t="inlineStr">
        <is>
          <t>T</t>
        </is>
      </c>
      <c r="C18" s="22" t="inlineStr">
        <is>
          <t>Tinggi daun pintu</t>
        </is>
      </c>
      <c r="D18" s="29" t="n">
        <v>2</v>
      </c>
      <c r="E18" s="22" t="inlineStr">
        <is>
          <t>m</t>
        </is>
      </c>
      <c r="F18" s="26" t="inlineStr">
        <is>
          <t>T</t>
        </is>
      </c>
      <c r="G18" s="22" t="inlineStr">
        <is>
          <t>Tinggi daun pintu</t>
        </is>
      </c>
      <c r="H18" s="29" t="n">
        <v>2</v>
      </c>
      <c r="I18" s="20" t="inlineStr">
        <is>
          <t>m</t>
        </is>
      </c>
      <c r="K18" s="33" t="n">
        <v>1</v>
      </c>
      <c r="L18" s="19" t="inlineStr">
        <is>
          <t>Kusen Pintu &amp; Jendela Kayu Kelas 1, uk. 6x15 cm</t>
        </is>
      </c>
      <c r="Q18" s="22" t="n"/>
      <c r="R18" s="20" t="n"/>
    </row>
    <row r="19" ht="14.25" customHeight="1" s="324">
      <c r="B19" s="38" t="n"/>
      <c r="C19" s="22" t="inlineStr">
        <is>
          <t>Jumlah pintu single</t>
        </is>
      </c>
      <c r="D19" s="43" t="n">
        <v>1</v>
      </c>
      <c r="E19" s="22" t="inlineStr">
        <is>
          <t>unit</t>
        </is>
      </c>
      <c r="F19" s="133" t="n"/>
      <c r="G19" s="22" t="inlineStr">
        <is>
          <t>Jumlah pintu double</t>
        </is>
      </c>
      <c r="H19" s="43" t="n">
        <v>1</v>
      </c>
      <c r="I19" s="20" t="inlineStr">
        <is>
          <t>unit</t>
        </is>
      </c>
      <c r="K19" s="38" t="n"/>
      <c r="L19" s="22">
        <f>C73</f>
        <v/>
      </c>
      <c r="M19" s="22" t="n"/>
      <c r="N19" s="335">
        <f>G73</f>
        <v/>
      </c>
      <c r="O19" s="38" t="inlineStr">
        <is>
          <t>m³</t>
        </is>
      </c>
      <c r="P19" s="336" t="n">
        <v>25000000</v>
      </c>
      <c r="Q19" s="337">
        <f>IFERROR(P19*N19,0)</f>
        <v/>
      </c>
      <c r="R19" s="20" t="n"/>
    </row>
    <row r="20" ht="14.25" customHeight="1" s="324">
      <c r="I20" s="20" t="n"/>
      <c r="K20" s="38" t="n"/>
      <c r="L20" s="22">
        <f>C74</f>
        <v/>
      </c>
      <c r="M20" s="22" t="n"/>
      <c r="N20" s="335">
        <f>G74</f>
        <v/>
      </c>
      <c r="O20" s="38" t="inlineStr">
        <is>
          <t>kg</t>
        </is>
      </c>
      <c r="P20" s="336" t="n">
        <v>25000</v>
      </c>
      <c r="Q20" s="337">
        <f>IFERROR(P20*N20,0)</f>
        <v/>
      </c>
      <c r="R20" s="20" t="n"/>
    </row>
    <row r="21" ht="14.25" customHeight="1" s="324">
      <c r="F21" s="17" t="inlineStr">
        <is>
          <t>10.2</t>
        </is>
      </c>
      <c r="G21" s="17" t="inlineStr">
        <is>
          <t>Volume</t>
        </is>
      </c>
      <c r="H21" s="18" t="n"/>
      <c r="I21" s="20" t="n"/>
      <c r="K21" s="38" t="n"/>
      <c r="L21" s="22">
        <f>C75</f>
        <v/>
      </c>
      <c r="M21" s="22" t="n"/>
      <c r="N21" s="335">
        <f>G75</f>
        <v/>
      </c>
      <c r="O21" s="38" t="inlineStr">
        <is>
          <t>kg</t>
        </is>
      </c>
      <c r="P21" s="336" t="n">
        <v>16400</v>
      </c>
      <c r="Q21" s="337">
        <f>IFERROR(P21*N21,0)</f>
        <v/>
      </c>
      <c r="R21" s="20" t="n"/>
    </row>
    <row r="22" ht="14.25" customHeight="1" s="324">
      <c r="F22" s="22" t="n"/>
      <c r="G22" s="23" t="inlineStr">
        <is>
          <t>Volume pekerjaan</t>
        </is>
      </c>
      <c r="H22" s="22" t="n"/>
      <c r="I22" s="20" t="n"/>
      <c r="K22" s="33" t="n">
        <v>0</v>
      </c>
      <c r="L22" s="19" t="inlineStr">
        <is>
          <t>Kusen Pintu &amp; Jendela Aluminium</t>
        </is>
      </c>
      <c r="Q22" s="22" t="n"/>
      <c r="R22" s="20" t="n"/>
    </row>
    <row r="23" ht="14.25" customHeight="1" s="324">
      <c r="F23" s="26" t="n"/>
      <c r="G23" s="22" t="inlineStr">
        <is>
          <t>Panjang kusen pintu</t>
        </is>
      </c>
      <c r="H23" s="378">
        <f>IFERROR(((((D10*2)+D9)*D11)+(H10*2)+H9)*H11,0)</f>
        <v/>
      </c>
      <c r="I23" s="20" t="inlineStr">
        <is>
          <t>m¹</t>
        </is>
      </c>
      <c r="K23" s="38" t="n"/>
      <c r="L23" s="22">
        <f>C85</f>
        <v/>
      </c>
      <c r="M23" s="22" t="n"/>
      <c r="N23" s="335">
        <f>G85</f>
        <v/>
      </c>
      <c r="O23" s="38">
        <f>E85</f>
        <v/>
      </c>
      <c r="P23" s="336" t="n">
        <v>130000</v>
      </c>
      <c r="Q23" s="337">
        <f>IFERROR(P23*N23,0)</f>
        <v/>
      </c>
      <c r="R23" s="20" t="n"/>
    </row>
    <row r="24" ht="14.25" customHeight="1" s="324">
      <c r="F24" s="26" t="n"/>
      <c r="G24" s="22" t="inlineStr">
        <is>
          <t>Panjang kusen jendela</t>
        </is>
      </c>
      <c r="H24" s="378">
        <f>Q38+Q39</f>
        <v/>
      </c>
      <c r="I24" s="20" t="inlineStr">
        <is>
          <t>m¹</t>
        </is>
      </c>
      <c r="K24" s="38" t="n"/>
      <c r="L24" s="22">
        <f>C86</f>
        <v/>
      </c>
      <c r="M24" s="22" t="n"/>
      <c r="N24" s="335">
        <f>G86</f>
        <v/>
      </c>
      <c r="O24" s="38" t="inlineStr">
        <is>
          <t>buah</t>
        </is>
      </c>
      <c r="P24" s="336" t="n">
        <v>1600</v>
      </c>
      <c r="Q24" s="337">
        <f>IFERROR(P24*N24,0)</f>
        <v/>
      </c>
      <c r="R24" s="20" t="n"/>
    </row>
    <row r="25" ht="14.25" customHeight="1" s="324">
      <c r="F25" s="26" t="n"/>
      <c r="G25" s="22" t="inlineStr">
        <is>
          <t>Luas daun panel pintu</t>
        </is>
      </c>
      <c r="H25" s="378">
        <f>IFERROR((D17*D18*D19)+H17*H18*H19,)</f>
        <v/>
      </c>
      <c r="I25" s="20" t="inlineStr">
        <is>
          <t>m²</t>
        </is>
      </c>
      <c r="K25" s="38" t="n"/>
      <c r="L25" s="22">
        <f>C87</f>
        <v/>
      </c>
      <c r="M25" s="22" t="n"/>
      <c r="N25" s="335">
        <f>G87</f>
        <v/>
      </c>
      <c r="O25" s="38" t="inlineStr">
        <is>
          <t>tube</t>
        </is>
      </c>
      <c r="P25" s="336" t="n">
        <v>33100</v>
      </c>
      <c r="Q25" s="337">
        <f>IFERROR(P25*N25,0)</f>
        <v/>
      </c>
      <c r="R25" s="20" t="n"/>
    </row>
    <row r="26" ht="14.25" customHeight="1" s="324">
      <c r="G26" s="22" t="inlineStr">
        <is>
          <t>Total panjang kusen</t>
        </is>
      </c>
      <c r="H26" s="378">
        <f>IFERROR(H23+H24,0)</f>
        <v/>
      </c>
      <c r="I26" s="20" t="inlineStr">
        <is>
          <t>m¹</t>
        </is>
      </c>
      <c r="K26" s="33" t="n">
        <v>1</v>
      </c>
      <c r="L26" s="19" t="inlineStr">
        <is>
          <t>Daun Panel Pintu Kayu Kelas 1</t>
        </is>
      </c>
      <c r="O26" s="22" t="n"/>
      <c r="Q26" s="22" t="n"/>
      <c r="R26" s="20" t="n"/>
    </row>
    <row r="27" ht="14.25" customHeight="1" s="324">
      <c r="H27" s="48" t="n"/>
      <c r="I27" s="49" t="n"/>
      <c r="K27" s="38" t="n"/>
      <c r="L27" s="22">
        <f>C97</f>
        <v/>
      </c>
      <c r="M27" s="22" t="n"/>
      <c r="N27" s="335">
        <f>G97</f>
        <v/>
      </c>
      <c r="O27" s="38" t="inlineStr">
        <is>
          <t>m³</t>
        </is>
      </c>
      <c r="P27" s="336" t="n">
        <v>11950000</v>
      </c>
      <c r="Q27" s="337">
        <f>IFERROR(P27*N27,0)</f>
        <v/>
      </c>
      <c r="R27" s="20" t="n"/>
    </row>
    <row r="28" ht="14.25" customHeight="1" s="324">
      <c r="K28" s="38" t="n"/>
      <c r="L28" s="22">
        <f>C98</f>
        <v/>
      </c>
      <c r="M28" s="22" t="n"/>
      <c r="N28" s="335">
        <f>G98</f>
        <v/>
      </c>
      <c r="O28" s="38" t="inlineStr">
        <is>
          <t>kg</t>
        </is>
      </c>
      <c r="P28" s="336" t="n">
        <v>16400</v>
      </c>
      <c r="Q28" s="337">
        <f>IFERROR(P28*N28,0)</f>
        <v/>
      </c>
      <c r="R28" s="20" t="n"/>
    </row>
    <row r="29" ht="14.25" customHeight="1" s="324">
      <c r="N29" s="44" t="inlineStr">
        <is>
          <t>Jumlah Harga Bahan =</t>
        </is>
      </c>
      <c r="Q29" s="338">
        <f>IFERROR(Q15+Q16+Q17+Q19+Q20+Q21+Q23+Q24+Q25+Q27+Q28,0)</f>
        <v/>
      </c>
      <c r="R29" s="20" t="n"/>
    </row>
    <row r="30" ht="14.25" customHeight="1" s="324">
      <c r="P30" s="339" t="inlineStr">
        <is>
          <t>TOTAL</t>
        </is>
      </c>
      <c r="Q30" s="340">
        <f>IFERROR(Q13+Q29,0)</f>
        <v/>
      </c>
      <c r="R30" s="20" t="n"/>
    </row>
    <row r="31" ht="14.25" customHeight="1" s="324">
      <c r="P31" s="341" t="n"/>
      <c r="Q31" s="56" t="inlineStr">
        <is>
          <t>Biaya Pekerjaan</t>
        </is>
      </c>
      <c r="R31" s="20" t="n"/>
    </row>
    <row r="32" ht="14.25" customHeight="1" s="324">
      <c r="P32" s="48" t="n"/>
      <c r="Q32" s="48" t="n"/>
      <c r="R32" s="49" t="n"/>
    </row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>
      <c r="Q38" s="81">
        <f>IFERROR(((H14*3)+H13+H13)*H15,0)</f>
        <v/>
      </c>
    </row>
    <row r="39" ht="14.25" customHeight="1" s="324">
      <c r="Q39" s="81">
        <f>IFERROR(((D14*2)+D13+D13)*D15,0)</f>
        <v/>
      </c>
    </row>
    <row r="40" ht="14.25" customHeight="1" s="324">
      <c r="Q40" s="135" t="n"/>
    </row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/>
    <row r="52" ht="14.25" customHeight="1" s="324">
      <c r="C52" s="19" t="inlineStr">
        <is>
          <t>AHSP S.E. DIRJEN BHINA KONSTRUKSI NO. 30 TAHUN 2025</t>
        </is>
      </c>
      <c r="D52" s="22" t="n"/>
      <c r="E52" s="22" t="n"/>
      <c r="F52" s="22" t="n"/>
    </row>
    <row r="53" ht="39.75" customHeight="1" s="324">
      <c r="C53" s="84" t="inlineStr">
        <is>
          <t>Pembuatan dan pemasangan 1 m’ kusen pintu dan kusen jendela, kayu kelas I uk. 6x12 cm</t>
        </is>
      </c>
    </row>
    <row r="54" ht="14.25" customHeight="1" s="324">
      <c r="C54" s="58" t="inlineStr">
        <is>
          <t>Uraian</t>
        </is>
      </c>
      <c r="D54" s="59" t="inlineStr">
        <is>
          <t>Koefisien</t>
        </is>
      </c>
      <c r="E54" s="59" t="inlineStr">
        <is>
          <t>Sat.</t>
        </is>
      </c>
      <c r="F54" s="22" t="n"/>
    </row>
    <row r="55" ht="14.25" customHeight="1" s="324">
      <c r="C55" s="342" t="inlineStr">
        <is>
          <t>TENAGA KERJA</t>
        </is>
      </c>
      <c r="D55" s="343" t="n"/>
      <c r="E55" s="344" t="n"/>
      <c r="F55" s="22" t="n"/>
    </row>
    <row r="56" ht="14.25" customHeight="1" s="324">
      <c r="C56" s="63" t="inlineStr">
        <is>
          <t>Pekerja</t>
        </is>
      </c>
      <c r="D56" s="345" t="n">
        <v>0.2857</v>
      </c>
      <c r="E56" s="65" t="inlineStr">
        <is>
          <t>OH</t>
        </is>
      </c>
      <c r="F56" s="22" t="n"/>
      <c r="G56" s="81">
        <f>IFERROR((H26*D56)*K14,0)</f>
        <v/>
      </c>
      <c r="H56" s="138">
        <f>IFERROR(G56+G68+G80+G92,0)</f>
        <v/>
      </c>
    </row>
    <row r="57" ht="14.25" customHeight="1" s="324">
      <c r="C57" s="63" t="inlineStr">
        <is>
          <t>Tukang kayu</t>
        </is>
      </c>
      <c r="D57" s="345" t="n">
        <v>0.1429</v>
      </c>
      <c r="E57" s="65" t="inlineStr">
        <is>
          <t>OH</t>
        </is>
      </c>
      <c r="F57" s="22" t="n"/>
      <c r="G57" s="81">
        <f>IFERROR((H26*D57)*K14,0)</f>
        <v/>
      </c>
      <c r="H57" s="138">
        <f>IFERROR(G57+G69+G81+G93,0)</f>
        <v/>
      </c>
    </row>
    <row r="58" ht="14.25" customHeight="1" s="324">
      <c r="C58" s="63" t="inlineStr">
        <is>
          <t>Kepala tukang</t>
        </is>
      </c>
      <c r="D58" s="345" t="n">
        <v>0.0143</v>
      </c>
      <c r="E58" s="65" t="inlineStr">
        <is>
          <t>OH</t>
        </is>
      </c>
      <c r="F58" s="22" t="n"/>
      <c r="G58" s="81">
        <f>IFERROR((H26*D58)*K14,0)</f>
        <v/>
      </c>
      <c r="H58" s="138">
        <f>IFERROR(G58+G70+G82+G94,0)</f>
        <v/>
      </c>
    </row>
    <row r="59" ht="14.25" customHeight="1" s="324">
      <c r="C59" s="63" t="inlineStr">
        <is>
          <t>Mandor</t>
        </is>
      </c>
      <c r="D59" s="345" t="n">
        <v>0.0048</v>
      </c>
      <c r="E59" s="65" t="inlineStr">
        <is>
          <t>OH</t>
        </is>
      </c>
      <c r="F59" s="22" t="n"/>
      <c r="G59" s="81">
        <f>IFERROR((H26*D59)*K14,0)</f>
        <v/>
      </c>
      <c r="H59" s="138">
        <f>IFERROR(G59+G71+G83+G95,0)</f>
        <v/>
      </c>
    </row>
    <row r="60" ht="14.25" customHeight="1" s="324">
      <c r="C60" s="63" t="inlineStr">
        <is>
          <t>BAHAN</t>
        </is>
      </c>
      <c r="D60" s="343" t="n"/>
      <c r="E60" s="344" t="n"/>
      <c r="F60" s="22" t="n"/>
      <c r="G60" s="69" t="n"/>
      <c r="H60" s="69" t="n"/>
      <c r="I60" s="69" t="n"/>
    </row>
    <row r="61" ht="14.25" customHeight="1" s="324">
      <c r="C61" s="68" t="inlineStr">
        <is>
          <t>Kayu balok 6/12 kelas I</t>
        </is>
      </c>
      <c r="D61" s="383" t="n">
        <v>0.0086</v>
      </c>
      <c r="E61" s="111" t="inlineStr">
        <is>
          <t>m3</t>
        </is>
      </c>
      <c r="F61" s="22" t="n"/>
      <c r="G61" s="81">
        <f>IFERROR((H26*D61)*K14,0)</f>
        <v/>
      </c>
      <c r="H61" s="69" t="n"/>
      <c r="I61" s="69" t="n"/>
    </row>
    <row r="62" ht="14.25" customHeight="1" s="324">
      <c r="C62" s="63" t="inlineStr">
        <is>
          <t>Paku 10 cm</t>
        </is>
      </c>
      <c r="D62" s="374" t="n">
        <v>0.1276</v>
      </c>
      <c r="E62" s="65" t="inlineStr">
        <is>
          <t>kg</t>
        </is>
      </c>
      <c r="F62" s="22" t="n"/>
      <c r="G62" s="81">
        <f>IFERROR((H26*D62)*K14,0)</f>
        <v/>
      </c>
      <c r="H62" s="69" t="n"/>
      <c r="I62" s="69" t="n"/>
    </row>
    <row r="63" ht="14.25" customHeight="1" s="324">
      <c r="C63" s="63" t="inlineStr">
        <is>
          <t>Lem Kayu</t>
        </is>
      </c>
      <c r="D63" s="374" t="n">
        <v>1</v>
      </c>
      <c r="E63" s="65" t="inlineStr">
        <is>
          <t>kg</t>
        </is>
      </c>
      <c r="F63" s="22" t="n"/>
      <c r="G63" s="81">
        <f>IFERROR((H26*D63)*K14,0)</f>
        <v/>
      </c>
      <c r="H63" s="69" t="n"/>
      <c r="I63" s="69" t="n"/>
    </row>
    <row r="64" ht="14.25" customHeight="1" s="324">
      <c r="C64" s="22" t="n"/>
      <c r="D64" s="22" t="n"/>
      <c r="E64" s="22" t="n"/>
      <c r="F64" s="22" t="n"/>
    </row>
    <row r="65" ht="39.75" customHeight="1" s="324">
      <c r="C65" s="84" t="inlineStr">
        <is>
          <t>Pembuatan dan pemasangan 1 m’ kusen pintu dan kusen jendela, kayu kelas I uk. 6x15 cm</t>
        </is>
      </c>
    </row>
    <row r="66" ht="14.25" customHeight="1" s="324">
      <c r="C66" s="58" t="inlineStr">
        <is>
          <t>Uraian</t>
        </is>
      </c>
      <c r="D66" s="59" t="inlineStr">
        <is>
          <t>Koefisien</t>
        </is>
      </c>
      <c r="E66" s="59" t="inlineStr">
        <is>
          <t>Sat.</t>
        </is>
      </c>
      <c r="F66" s="22" t="n"/>
    </row>
    <row r="67" ht="14.25" customHeight="1" s="324">
      <c r="C67" s="342" t="inlineStr">
        <is>
          <t>TENAGA KERJA</t>
        </is>
      </c>
      <c r="D67" s="343" t="n"/>
      <c r="E67" s="344" t="n"/>
      <c r="F67" s="22" t="n"/>
    </row>
    <row r="68" ht="14.25" customHeight="1" s="324">
      <c r="C68" s="63" t="inlineStr">
        <is>
          <t>Pekerja</t>
        </is>
      </c>
      <c r="D68" s="345" t="n">
        <v>0.2857</v>
      </c>
      <c r="E68" s="65" t="inlineStr">
        <is>
          <t>OH</t>
        </is>
      </c>
      <c r="F68" s="22" t="n"/>
      <c r="G68" s="81">
        <f>IFERROR((H26*D68)*K18,0)</f>
        <v/>
      </c>
    </row>
    <row r="69" ht="14.25" customHeight="1" s="324">
      <c r="C69" s="63" t="inlineStr">
        <is>
          <t>Tukang kayu</t>
        </is>
      </c>
      <c r="D69" s="345" t="n">
        <v>0.1429</v>
      </c>
      <c r="E69" s="65" t="inlineStr">
        <is>
          <t>OH</t>
        </is>
      </c>
      <c r="F69" s="22" t="n"/>
      <c r="G69" s="81">
        <f>IFERROR((H26*D69)*K18,0)</f>
        <v/>
      </c>
    </row>
    <row r="70" ht="14.25" customHeight="1" s="324">
      <c r="C70" s="63" t="inlineStr">
        <is>
          <t>Kepala tukang</t>
        </is>
      </c>
      <c r="D70" s="345" t="n">
        <v>0.0143</v>
      </c>
      <c r="E70" s="65" t="inlineStr">
        <is>
          <t>OH</t>
        </is>
      </c>
      <c r="F70" s="22" t="n"/>
      <c r="G70" s="81">
        <f>IFERROR((H26*D70)*K18,0)</f>
        <v/>
      </c>
    </row>
    <row r="71" ht="14.25" customHeight="1" s="324">
      <c r="C71" s="63" t="inlineStr">
        <is>
          <t>Mandor</t>
        </is>
      </c>
      <c r="D71" s="345" t="n">
        <v>0.0048</v>
      </c>
      <c r="E71" s="65" t="inlineStr">
        <is>
          <t>OH</t>
        </is>
      </c>
      <c r="F71" s="22" t="n"/>
      <c r="G71" s="81">
        <f>IFERROR((H26*D71)*K18,0)</f>
        <v/>
      </c>
    </row>
    <row r="72" ht="14.25" customHeight="1" s="324">
      <c r="C72" s="63" t="inlineStr">
        <is>
          <t>BAHAN</t>
        </is>
      </c>
      <c r="D72" s="343" t="n"/>
      <c r="E72" s="344" t="n"/>
      <c r="F72" s="22" t="n"/>
      <c r="G72" s="69" t="n"/>
    </row>
    <row r="73" ht="14.25" customHeight="1" s="324">
      <c r="C73" s="68" t="inlineStr">
        <is>
          <t>Kayu balok 6/15 kelas I</t>
        </is>
      </c>
      <c r="D73" s="383" t="n">
        <v>0.0108</v>
      </c>
      <c r="E73" s="111" t="inlineStr">
        <is>
          <t>m3</t>
        </is>
      </c>
      <c r="F73" s="22" t="n"/>
      <c r="G73" s="81">
        <f>IFERROR((H26*D73)*K18,0)</f>
        <v/>
      </c>
    </row>
    <row r="74" ht="14.25" customHeight="1" s="324">
      <c r="C74" s="63" t="inlineStr">
        <is>
          <t>Paku 10 cm</t>
        </is>
      </c>
      <c r="D74" s="374" t="n">
        <v>0.1276</v>
      </c>
      <c r="E74" s="65" t="inlineStr">
        <is>
          <t>kg</t>
        </is>
      </c>
      <c r="F74" s="22" t="n"/>
      <c r="G74" s="81">
        <f>IFERROR((H26*D74)*K18,0)</f>
        <v/>
      </c>
    </row>
    <row r="75" ht="14.25" customHeight="1" s="324">
      <c r="C75" s="63" t="inlineStr">
        <is>
          <t>Lem Kayu</t>
        </is>
      </c>
      <c r="D75" s="374" t="n">
        <v>1</v>
      </c>
      <c r="E75" s="65" t="inlineStr">
        <is>
          <t>kg</t>
        </is>
      </c>
      <c r="F75" s="22" t="n"/>
      <c r="G75" s="81">
        <f>IFERROR((H26*D75)*K18,0)</f>
        <v/>
      </c>
    </row>
    <row r="76" ht="14.25" customHeight="1" s="324">
      <c r="C76" s="22" t="n"/>
      <c r="D76" s="22" t="n"/>
      <c r="E76" s="22" t="n"/>
      <c r="F76" s="22" t="n"/>
    </row>
    <row r="77" ht="24.75" customHeight="1" s="324">
      <c r="C77" s="84" t="inlineStr">
        <is>
          <t>Pemasangan 1 m' kusen aluminium</t>
        </is>
      </c>
    </row>
    <row r="78" ht="14.25" customHeight="1" s="324">
      <c r="C78" s="58" t="inlineStr">
        <is>
          <t>Uraian</t>
        </is>
      </c>
      <c r="D78" s="59" t="inlineStr">
        <is>
          <t>Koefisien</t>
        </is>
      </c>
      <c r="E78" s="59" t="inlineStr">
        <is>
          <t>Sat.</t>
        </is>
      </c>
      <c r="F78" s="22" t="n"/>
    </row>
    <row r="79" ht="14.25" customHeight="1" s="324">
      <c r="C79" s="342" t="inlineStr">
        <is>
          <t>TENAGA KERJA</t>
        </is>
      </c>
      <c r="D79" s="343" t="n"/>
      <c r="E79" s="344" t="n"/>
      <c r="F79" s="22" t="n"/>
    </row>
    <row r="80" ht="14.25" customHeight="1" s="324">
      <c r="C80" s="63" t="inlineStr">
        <is>
          <t>Pekerja</t>
        </is>
      </c>
      <c r="D80" s="345" t="n">
        <v>0.043</v>
      </c>
      <c r="E80" s="65" t="inlineStr">
        <is>
          <t>OH</t>
        </is>
      </c>
      <c r="F80" s="22" t="n"/>
      <c r="G80" s="81">
        <f>IFERROR((H26*D80)*K22,0)</f>
        <v/>
      </c>
    </row>
    <row r="81" ht="14.25" customHeight="1" s="324">
      <c r="C81" s="63" t="inlineStr">
        <is>
          <t xml:space="preserve">Tukang </t>
        </is>
      </c>
      <c r="D81" s="345" t="n">
        <v>0.043</v>
      </c>
      <c r="E81" s="65" t="inlineStr">
        <is>
          <t>OH</t>
        </is>
      </c>
      <c r="F81" s="22" t="n"/>
      <c r="G81" s="81">
        <f>IFERROR((H26*D81)*K22,0)</f>
        <v/>
      </c>
    </row>
    <row r="82" ht="14.25" customHeight="1" s="324">
      <c r="C82" s="63" t="inlineStr">
        <is>
          <t>Kepala tukang</t>
        </is>
      </c>
      <c r="D82" s="345" t="n">
        <v>0.004</v>
      </c>
      <c r="E82" s="65" t="inlineStr">
        <is>
          <t>OH</t>
        </is>
      </c>
      <c r="F82" s="22" t="n"/>
      <c r="G82" s="81">
        <f>IFERROR((H26*D82)*K22,0)</f>
        <v/>
      </c>
    </row>
    <row r="83" ht="14.25" customHeight="1" s="324">
      <c r="C83" s="63" t="inlineStr">
        <is>
          <t>Mandor</t>
        </is>
      </c>
      <c r="D83" s="345" t="n">
        <v>0.001</v>
      </c>
      <c r="E83" s="65" t="inlineStr">
        <is>
          <t>OH</t>
        </is>
      </c>
      <c r="F83" s="22" t="n"/>
      <c r="G83" s="81">
        <f>IFERROR((H26*D83)*K22,0)</f>
        <v/>
      </c>
    </row>
    <row r="84" ht="14.25" customHeight="1" s="324">
      <c r="C84" s="63" t="inlineStr">
        <is>
          <t>BAHAN</t>
        </is>
      </c>
      <c r="D84" s="343" t="n"/>
      <c r="E84" s="344" t="n"/>
      <c r="F84" s="22" t="n"/>
      <c r="G84" s="69" t="n"/>
    </row>
    <row r="85" ht="14.25" customHeight="1" s="324">
      <c r="C85" s="68" t="inlineStr">
        <is>
          <t>Profil aluminium</t>
        </is>
      </c>
      <c r="D85" s="383" t="n">
        <v>1.1</v>
      </c>
      <c r="E85" s="111" t="inlineStr">
        <is>
          <t>m¹</t>
        </is>
      </c>
      <c r="F85" s="22" t="n"/>
      <c r="G85" s="81">
        <f>IFERROR((H26*D85)*K22,0)</f>
        <v/>
      </c>
    </row>
    <row r="86" ht="14.25" customHeight="1" s="324">
      <c r="C86" s="63" t="inlineStr">
        <is>
          <t>Skrup fixer</t>
        </is>
      </c>
      <c r="D86" s="374" t="n">
        <v>2</v>
      </c>
      <c r="E86" s="65" t="inlineStr">
        <is>
          <t>bh</t>
        </is>
      </c>
      <c r="F86" s="22" t="n"/>
      <c r="G86" s="81">
        <f>IFERROR((H26*D86)*K22,0)</f>
        <v/>
      </c>
    </row>
    <row r="87" ht="14.25" customHeight="1" s="324">
      <c r="C87" s="72" t="inlineStr">
        <is>
          <t>Sealant</t>
        </is>
      </c>
      <c r="D87" s="380" t="n">
        <v>0.06</v>
      </c>
      <c r="E87" s="72" t="inlineStr">
        <is>
          <t>tube</t>
        </is>
      </c>
      <c r="F87" s="22" t="n"/>
      <c r="G87" s="81">
        <f>IFERROR((H26*D87)*K22,0)</f>
        <v/>
      </c>
    </row>
    <row r="88" ht="14.25" customHeight="1" s="324">
      <c r="C88" s="22" t="n"/>
      <c r="D88" s="22" t="n"/>
      <c r="E88" s="22" t="n"/>
      <c r="F88" s="22" t="n"/>
    </row>
    <row r="89" ht="24.75" customHeight="1" s="324">
      <c r="C89" s="84" t="inlineStr">
        <is>
          <t>Pembuatan 1 m2 daun pintu panel, kayu kelas I atau II</t>
        </is>
      </c>
    </row>
    <row r="90" ht="14.25" customHeight="1" s="324">
      <c r="C90" s="58" t="inlineStr">
        <is>
          <t>Uraian</t>
        </is>
      </c>
      <c r="D90" s="59" t="inlineStr">
        <is>
          <t>Koefisien</t>
        </is>
      </c>
      <c r="E90" s="59" t="inlineStr">
        <is>
          <t>Sat.</t>
        </is>
      </c>
      <c r="F90" s="22" t="n"/>
    </row>
    <row r="91" ht="14.25" customHeight="1" s="324">
      <c r="C91" s="342" t="inlineStr">
        <is>
          <t>TENAGA KERJA</t>
        </is>
      </c>
      <c r="D91" s="343" t="n"/>
      <c r="E91" s="344" t="n"/>
      <c r="F91" s="22" t="n"/>
    </row>
    <row r="92" ht="14.25" customHeight="1" s="324">
      <c r="C92" s="63" t="inlineStr">
        <is>
          <t>Pekerja</t>
        </is>
      </c>
      <c r="D92" s="345" t="n">
        <v>1</v>
      </c>
      <c r="E92" s="65" t="inlineStr">
        <is>
          <t>OH</t>
        </is>
      </c>
      <c r="F92" s="22" t="n"/>
      <c r="G92" s="81">
        <f>IFERROR((H25*D92)*K26,0)</f>
        <v/>
      </c>
    </row>
    <row r="93" ht="14.25" customHeight="1" s="324">
      <c r="C93" s="63" t="inlineStr">
        <is>
          <t>Tukang kayu</t>
        </is>
      </c>
      <c r="D93" s="345" t="n">
        <v>3</v>
      </c>
      <c r="E93" s="65" t="inlineStr">
        <is>
          <t>OH</t>
        </is>
      </c>
      <c r="F93" s="22" t="n"/>
      <c r="G93" s="81">
        <f>IFERROR((H25*D93)*K26,0)</f>
        <v/>
      </c>
    </row>
    <row r="94" ht="14.25" customHeight="1" s="324">
      <c r="C94" s="63" t="inlineStr">
        <is>
          <t>Kepala tukang</t>
        </is>
      </c>
      <c r="D94" s="345" t="n">
        <v>0.3</v>
      </c>
      <c r="E94" s="65" t="inlineStr">
        <is>
          <t>OH</t>
        </is>
      </c>
      <c r="F94" s="22" t="n"/>
      <c r="G94" s="81">
        <f>IFERROR((H25*D94)*K26,0)</f>
        <v/>
      </c>
    </row>
    <row r="95" ht="14.25" customHeight="1" s="324">
      <c r="C95" s="63" t="inlineStr">
        <is>
          <t>Mandor</t>
        </is>
      </c>
      <c r="D95" s="345" t="n">
        <v>0.1</v>
      </c>
      <c r="E95" s="65" t="inlineStr">
        <is>
          <t>OH</t>
        </is>
      </c>
      <c r="F95" s="22" t="n"/>
      <c r="G95" s="81">
        <f>IFERROR((H25*D95)*K26,0)</f>
        <v/>
      </c>
    </row>
    <row r="96" ht="14.25" customHeight="1" s="324">
      <c r="C96" s="63" t="inlineStr">
        <is>
          <t>BAHAN</t>
        </is>
      </c>
      <c r="D96" s="343" t="n"/>
      <c r="E96" s="344" t="n"/>
      <c r="F96" s="22" t="n"/>
      <c r="G96" s="69" t="n"/>
    </row>
    <row r="97" ht="14.25" customHeight="1" s="324">
      <c r="C97" s="68" t="inlineStr">
        <is>
          <t>Kayu papan kelas II</t>
        </is>
      </c>
      <c r="D97" s="383" t="n">
        <v>0.04</v>
      </c>
      <c r="E97" s="111" t="inlineStr">
        <is>
          <t>m3</t>
        </is>
      </c>
      <c r="F97" s="22" t="n"/>
      <c r="G97" s="81">
        <f>IFERROR((H25*D97)*K26,0)</f>
        <v/>
      </c>
    </row>
    <row r="98" ht="14.25" customHeight="1" s="324">
      <c r="C98" s="63" t="inlineStr">
        <is>
          <t>Lem Kayu</t>
        </is>
      </c>
      <c r="D98" s="374" t="n">
        <v>0.5</v>
      </c>
      <c r="E98" s="65" t="inlineStr">
        <is>
          <t>kg</t>
        </is>
      </c>
      <c r="F98" s="22" t="n"/>
      <c r="G98" s="81">
        <f>IFERROR((H25*D98)*K26,0)</f>
        <v/>
      </c>
    </row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20">
    <mergeCell ref="C55:E55"/>
    <mergeCell ref="C84:E84"/>
    <mergeCell ref="H58:I58"/>
    <mergeCell ref="H56:I56"/>
    <mergeCell ref="N29:P29"/>
    <mergeCell ref="C60:E60"/>
    <mergeCell ref="C53:F53"/>
    <mergeCell ref="H59:I59"/>
    <mergeCell ref="C77:F77"/>
    <mergeCell ref="N13:P13"/>
    <mergeCell ref="D3:I3"/>
    <mergeCell ref="C91:E91"/>
    <mergeCell ref="C67:E67"/>
    <mergeCell ref="C89:F89"/>
    <mergeCell ref="C72:E72"/>
    <mergeCell ref="C96:E96"/>
    <mergeCell ref="H57:I57"/>
    <mergeCell ref="C65:F65"/>
    <mergeCell ref="P30:P31"/>
    <mergeCell ref="C79:E79"/>
  </mergeCells>
  <dataValidations count="1">
    <dataValidation sqref="K9:K12 K14 K18 K22 K26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theme="1"/>
    <outlinePr summaryBelow="1" summaryRight="1"/>
    <pageSetUpPr/>
  </sheetPr>
  <dimension ref="A1:AD13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7.29" customWidth="1" style="324" min="2" max="2"/>
    <col width="21.57" customWidth="1" style="324" min="3" max="3"/>
    <col width="11.71" customWidth="1" style="324" min="4" max="4"/>
    <col width="4.14" customWidth="1" style="324" min="5" max="5"/>
    <col width="7.29" customWidth="1" style="324" min="6" max="6"/>
    <col width="9" customWidth="1" style="324" min="7" max="7"/>
    <col width="11.14" customWidth="1" style="324" min="8" max="8"/>
    <col width="11.71" customWidth="1" style="324" min="9" max="9"/>
    <col width="4.71" customWidth="1" style="324" min="10" max="10"/>
    <col width="2.71" customWidth="1" style="324" min="11" max="11"/>
    <col width="5.29" customWidth="1" style="324" min="12" max="12"/>
    <col width="10.43" customWidth="1" style="324" min="13" max="13"/>
    <col width="11.71" customWidth="1" style="324" min="14" max="15"/>
    <col width="10.71" customWidth="1" style="324" min="16" max="16"/>
    <col width="17.29" customWidth="1" style="324" min="17" max="17"/>
    <col width="19.86" customWidth="1" style="324" min="18" max="18"/>
    <col width="3.86" customWidth="1" style="324" min="19" max="19"/>
    <col width="11.71" customWidth="1" style="324" min="20" max="29"/>
    <col width="8.710000000000001" customWidth="1" style="324" min="30" max="30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  <c r="J3" s="9" t="n"/>
      <c r="L3" s="19" t="n"/>
      <c r="M3" s="19" t="n"/>
      <c r="N3" s="19" t="n"/>
    </row>
    <row r="4" ht="14.25" customHeight="1" s="324">
      <c r="J4" s="10" t="n"/>
      <c r="L4" s="19" t="n"/>
    </row>
    <row r="5" ht="14.25" customHeight="1" s="324">
      <c r="B5" s="11" t="inlineStr">
        <is>
          <t>11.</t>
        </is>
      </c>
      <c r="C5" s="12" t="inlineStr">
        <is>
          <t>PEKERJAAN ATAP PELANA BAJA RINGAN</t>
        </is>
      </c>
      <c r="D5" s="13" t="n"/>
      <c r="E5" s="13" t="n"/>
      <c r="J5" s="48" t="n"/>
      <c r="L5" s="19" t="n"/>
    </row>
    <row r="6" ht="14.25" customHeight="1" s="324">
      <c r="B6" s="10" t="n"/>
      <c r="C6" s="10" t="n"/>
      <c r="D6" s="10" t="n"/>
      <c r="E6" s="14" t="n"/>
      <c r="F6" s="15" t="n"/>
      <c r="G6" s="10" t="n"/>
      <c r="H6" s="10" t="n"/>
      <c r="I6" s="10" t="n"/>
      <c r="J6" s="20" t="n"/>
      <c r="L6" s="16" t="n"/>
      <c r="M6" s="16" t="n"/>
      <c r="N6" s="16" t="n"/>
      <c r="O6" s="10" t="n"/>
      <c r="P6" s="10" t="n"/>
      <c r="Q6" s="10" t="n"/>
      <c r="R6" s="10" t="n"/>
      <c r="S6" s="14" t="n"/>
      <c r="U6" s="349">
        <f>I9+I10</f>
        <v/>
      </c>
    </row>
    <row r="7" ht="14.25" customHeight="1" s="324">
      <c r="B7" s="17" t="inlineStr">
        <is>
          <t>11.1</t>
        </is>
      </c>
      <c r="C7" s="17" t="inlineStr">
        <is>
          <t>Dimensi Utama</t>
        </is>
      </c>
      <c r="D7" s="130" t="n"/>
      <c r="E7" s="131" t="n"/>
      <c r="F7" s="17" t="inlineStr">
        <is>
          <t>11.2</t>
        </is>
      </c>
      <c r="G7" s="132" t="inlineStr">
        <is>
          <t>Volume</t>
        </is>
      </c>
      <c r="H7" s="18" t="n"/>
      <c r="I7" s="18" t="n"/>
      <c r="J7" s="20" t="n"/>
      <c r="L7" s="17" t="inlineStr">
        <is>
          <t>11.3</t>
        </is>
      </c>
      <c r="M7" s="17" t="inlineStr">
        <is>
          <t>Result</t>
        </is>
      </c>
      <c r="N7" s="17" t="n"/>
      <c r="O7" s="18" t="n"/>
      <c r="P7" s="18" t="n"/>
      <c r="Q7" s="18" t="n"/>
      <c r="R7" s="18" t="n"/>
      <c r="S7" s="20" t="n"/>
      <c r="U7" s="349">
        <f>D13+D9+D13</f>
        <v/>
      </c>
    </row>
    <row r="8" ht="14.25" customHeight="1" s="324">
      <c r="B8" s="26" t="inlineStr">
        <is>
          <t>L</t>
        </is>
      </c>
      <c r="C8" s="22" t="inlineStr">
        <is>
          <t>Lebar bangunan</t>
        </is>
      </c>
      <c r="D8" s="29" t="n">
        <v>8.199999999999999</v>
      </c>
      <c r="E8" s="20" t="inlineStr">
        <is>
          <t>m</t>
        </is>
      </c>
      <c r="F8" s="134" t="inlineStr">
        <is>
          <t>S</t>
        </is>
      </c>
      <c r="G8" s="135" t="inlineStr">
        <is>
          <t>Kemiringan atap</t>
        </is>
      </c>
      <c r="H8" s="22" t="n"/>
      <c r="I8" s="334">
        <f>IFERROR(ATAN(D10/(0.5*D8))*180/PI(),0)</f>
        <v/>
      </c>
      <c r="J8" s="20" t="inlineStr">
        <is>
          <t>°</t>
        </is>
      </c>
      <c r="L8" s="25" t="n"/>
      <c r="M8" s="25" t="inlineStr">
        <is>
          <t>Uraian</t>
        </is>
      </c>
      <c r="N8" s="25" t="n"/>
      <c r="O8" s="25" t="inlineStr">
        <is>
          <t>Volume</t>
        </is>
      </c>
      <c r="P8" s="25" t="inlineStr">
        <is>
          <t>Satuan</t>
        </is>
      </c>
      <c r="Q8" s="25" t="inlineStr">
        <is>
          <t>Harga Satuan (Rp.)</t>
        </is>
      </c>
      <c r="R8" s="25" t="inlineStr">
        <is>
          <t>Jumlah Harga (Rp)</t>
        </is>
      </c>
      <c r="S8" s="20" t="n"/>
      <c r="U8" s="349">
        <f>I9+I10</f>
        <v/>
      </c>
    </row>
    <row r="9" ht="14.25" customHeight="1" s="324">
      <c r="B9" s="26" t="inlineStr">
        <is>
          <t>P</t>
        </is>
      </c>
      <c r="C9" s="22" t="inlineStr">
        <is>
          <t>Panjang bangunan</t>
        </is>
      </c>
      <c r="D9" s="29" t="n">
        <v>12</v>
      </c>
      <c r="E9" s="20" t="inlineStr">
        <is>
          <t>m</t>
        </is>
      </c>
      <c r="F9" s="134" t="inlineStr">
        <is>
          <t>D</t>
        </is>
      </c>
      <c r="G9" s="135" t="inlineStr">
        <is>
          <t>Panjang sisi miring</t>
        </is>
      </c>
      <c r="H9" s="22" t="n"/>
      <c r="I9" s="334">
        <f>(D8/2)/COS(RADIANS(I8))</f>
        <v/>
      </c>
      <c r="J9" s="20" t="inlineStr">
        <is>
          <t>m</t>
        </is>
      </c>
      <c r="L9" s="33" t="n">
        <v>1</v>
      </c>
      <c r="M9" s="36" t="inlineStr">
        <is>
          <t>Pekerja</t>
        </is>
      </c>
      <c r="O9" s="335">
        <f>I56</f>
        <v/>
      </c>
      <c r="P9" s="38" t="inlineStr">
        <is>
          <t>OH</t>
        </is>
      </c>
      <c r="Q9" s="336" t="n">
        <v>100000</v>
      </c>
      <c r="R9" s="337">
        <f>IFERROR((Q9*O9)*L9,0)</f>
        <v/>
      </c>
      <c r="S9" s="20" t="n"/>
      <c r="U9" s="349" t="n">
        <v>2</v>
      </c>
    </row>
    <row r="10" ht="14.25" customHeight="1" s="324">
      <c r="B10" s="26" t="inlineStr">
        <is>
          <t>V1</t>
        </is>
      </c>
      <c r="C10" s="22" t="inlineStr">
        <is>
          <t>Tinggi kuda-kuda</t>
        </is>
      </c>
      <c r="D10" s="29" t="n">
        <v>2.367</v>
      </c>
      <c r="E10" s="20" t="inlineStr">
        <is>
          <t>m</t>
        </is>
      </c>
      <c r="F10" s="134" t="inlineStr">
        <is>
          <t>D1</t>
        </is>
      </c>
      <c r="G10" s="135" t="inlineStr">
        <is>
          <t>Panjang miring overstek</t>
        </is>
      </c>
      <c r="H10" s="22" t="n"/>
      <c r="I10" s="334">
        <f>IFERROR((D12)/COS(RADIANS(I8)),0)</f>
        <v/>
      </c>
      <c r="J10" s="20" t="inlineStr">
        <is>
          <t>m</t>
        </is>
      </c>
      <c r="L10" s="33" t="n">
        <v>1</v>
      </c>
      <c r="M10" s="36" t="inlineStr">
        <is>
          <t>Tukang</t>
        </is>
      </c>
      <c r="O10" s="335">
        <f>I57</f>
        <v/>
      </c>
      <c r="P10" s="38" t="inlineStr">
        <is>
          <t>OH</t>
        </is>
      </c>
      <c r="Q10" s="336" t="n">
        <v>145000</v>
      </c>
      <c r="R10" s="337">
        <f>IFERROR((Q10*O10)*L10,0)</f>
        <v/>
      </c>
      <c r="S10" s="20" t="n"/>
    </row>
    <row r="11" ht="14.25" customHeight="1" s="324">
      <c r="B11" s="26" t="n"/>
      <c r="C11" s="22" t="n"/>
      <c r="D11" s="22" t="n"/>
      <c r="E11" s="20" t="n"/>
      <c r="F11" s="134" t="n"/>
      <c r="G11" s="135" t="n"/>
      <c r="H11" s="22" t="n"/>
      <c r="I11" s="22" t="n"/>
      <c r="J11" s="20" t="n"/>
      <c r="L11" s="33" t="n">
        <v>1</v>
      </c>
      <c r="M11" s="36" t="inlineStr">
        <is>
          <t>Kepala Tukang</t>
        </is>
      </c>
      <c r="O11" s="335">
        <f>I58</f>
        <v/>
      </c>
      <c r="P11" s="38" t="inlineStr">
        <is>
          <t>OH</t>
        </is>
      </c>
      <c r="Q11" s="336" t="n">
        <v>175000</v>
      </c>
      <c r="R11" s="337">
        <f>IFERROR((Q11*O11)*L11,0)</f>
        <v/>
      </c>
      <c r="S11" s="20" t="n"/>
    </row>
    <row r="12" ht="14.25" customHeight="1" s="324">
      <c r="B12" s="26" t="inlineStr">
        <is>
          <t>OV</t>
        </is>
      </c>
      <c r="C12" s="135" t="inlineStr">
        <is>
          <t>Overstek lebar</t>
        </is>
      </c>
      <c r="D12" s="29" t="n">
        <v>1</v>
      </c>
      <c r="E12" s="20" t="inlineStr">
        <is>
          <t>m</t>
        </is>
      </c>
      <c r="F12" s="22" t="n"/>
      <c r="G12" s="136" t="inlineStr">
        <is>
          <t>Jumlah reng</t>
        </is>
      </c>
      <c r="I12" s="334">
        <f>IFERROR(ROUNDUP(((I9+I10)/D15)+1,0)*2,0)</f>
        <v/>
      </c>
      <c r="J12" s="20" t="inlineStr">
        <is>
          <t>unit</t>
        </is>
      </c>
      <c r="L12" s="33" t="n">
        <v>1</v>
      </c>
      <c r="M12" s="36" t="inlineStr">
        <is>
          <t>Mandor</t>
        </is>
      </c>
      <c r="O12" s="335">
        <f>I59</f>
        <v/>
      </c>
      <c r="P12" s="38" t="inlineStr">
        <is>
          <t>OH</t>
        </is>
      </c>
      <c r="Q12" s="336" t="n">
        <v>200000</v>
      </c>
      <c r="R12" s="337">
        <f>IFERROR((Q12*O12)*L12,0)</f>
        <v/>
      </c>
      <c r="S12" s="20" t="n"/>
    </row>
    <row r="13" ht="14.25" customHeight="1" s="324">
      <c r="B13" s="26" t="inlineStr">
        <is>
          <t>OV1</t>
        </is>
      </c>
      <c r="C13" s="135" t="inlineStr">
        <is>
          <t>Overstek panjang</t>
        </is>
      </c>
      <c r="D13" s="29" t="n">
        <v>1</v>
      </c>
      <c r="E13" s="20" t="inlineStr">
        <is>
          <t>m</t>
        </is>
      </c>
      <c r="F13" s="22" t="n"/>
      <c r="G13" s="136" t="inlineStr">
        <is>
          <t>Jumlah H</t>
        </is>
      </c>
      <c r="I13" s="334">
        <f>IFERROR(O54,0)</f>
        <v/>
      </c>
      <c r="J13" s="20" t="inlineStr">
        <is>
          <t>unit</t>
        </is>
      </c>
      <c r="O13" s="44" t="inlineStr">
        <is>
          <t>Jumlah Harga Tenaga Kerja =</t>
        </is>
      </c>
      <c r="R13" s="338">
        <f>SUM(R9:R12)</f>
        <v/>
      </c>
      <c r="S13" s="20" t="n"/>
    </row>
    <row r="14" ht="14.25" customHeight="1" s="324">
      <c r="B14" s="26" t="inlineStr">
        <is>
          <t>H</t>
        </is>
      </c>
      <c r="C14" s="135" t="inlineStr">
        <is>
          <t>Jarak H1, H2, dst…</t>
        </is>
      </c>
      <c r="D14" s="29" t="n">
        <v>1</v>
      </c>
      <c r="E14" s="20" t="inlineStr">
        <is>
          <t>m</t>
        </is>
      </c>
      <c r="F14" s="22" t="n"/>
      <c r="G14" s="136" t="inlineStr">
        <is>
          <t>Jarak H?</t>
        </is>
      </c>
      <c r="I14" s="334">
        <f>IFERROR((N54-O54)*D14,0)</f>
        <v/>
      </c>
      <c r="J14" s="20" t="inlineStr">
        <is>
          <t>m</t>
        </is>
      </c>
      <c r="L14" s="19" t="n"/>
      <c r="M14" s="36" t="inlineStr">
        <is>
          <t>BAHAN</t>
        </is>
      </c>
      <c r="R14" s="22" t="n"/>
      <c r="S14" s="20" t="n"/>
    </row>
    <row r="15" ht="14.25" customHeight="1" s="324">
      <c r="B15" s="22" t="n"/>
      <c r="C15" s="135" t="inlineStr">
        <is>
          <t>Jarak antar reng</t>
        </is>
      </c>
      <c r="D15" s="29" t="n">
        <v>0.3</v>
      </c>
      <c r="E15" s="20" t="inlineStr">
        <is>
          <t>m</t>
        </is>
      </c>
      <c r="F15" s="22" t="n"/>
      <c r="G15" s="136" t="inlineStr">
        <is>
          <t>Jumlah H?</t>
        </is>
      </c>
      <c r="I15" s="334">
        <f>IF(I14&gt;0,1,0)</f>
        <v/>
      </c>
      <c r="J15" s="20" t="inlineStr">
        <is>
          <t>unit</t>
        </is>
      </c>
      <c r="L15" s="38" t="n"/>
      <c r="M15" s="22" t="inlineStr">
        <is>
          <t xml:space="preserve">Baja Ringan C75 x 0,75 </t>
        </is>
      </c>
      <c r="N15" s="22" t="n"/>
      <c r="O15" s="335">
        <f>IFERROR(Z93*I19,0)</f>
        <v/>
      </c>
      <c r="P15" s="38" t="inlineStr">
        <is>
          <t>btg</t>
        </is>
      </c>
      <c r="Q15" s="336" t="n">
        <v>73000</v>
      </c>
      <c r="R15" s="337">
        <f>Q15*O15</f>
        <v/>
      </c>
      <c r="S15" s="20" t="n"/>
    </row>
    <row r="16" ht="14.25" customHeight="1" s="324">
      <c r="B16" s="137" t="n"/>
      <c r="C16" s="135" t="inlineStr">
        <is>
          <t>Jarak kuda-kuda</t>
        </is>
      </c>
      <c r="D16" s="29" t="n">
        <v>1.2</v>
      </c>
      <c r="E16" s="20" t="inlineStr">
        <is>
          <t>m</t>
        </is>
      </c>
      <c r="F16" s="22" t="n"/>
      <c r="G16" s="136" t="inlineStr">
        <is>
          <t>Panjang Listplank</t>
        </is>
      </c>
      <c r="I16" s="334">
        <f>IFERROR((U6+U7+U8)*U9,0)</f>
        <v/>
      </c>
      <c r="J16" s="20" t="inlineStr">
        <is>
          <t>m¹</t>
        </is>
      </c>
      <c r="L16" s="38" t="n"/>
      <c r="M16" s="22" t="inlineStr">
        <is>
          <t>Baut (Screw driver)</t>
        </is>
      </c>
      <c r="N16" s="22" t="n"/>
      <c r="O16" s="335">
        <f>IFERROR((Z94*I19)+I62,0)</f>
        <v/>
      </c>
      <c r="P16" s="38" t="inlineStr">
        <is>
          <t>bh</t>
        </is>
      </c>
      <c r="Q16" s="336" t="n">
        <v>200</v>
      </c>
      <c r="R16" s="337">
        <f>Q16*O16</f>
        <v/>
      </c>
      <c r="S16" s="20" t="n"/>
    </row>
    <row r="17" ht="14.25" customHeight="1" s="324">
      <c r="B17" s="22" t="n"/>
      <c r="C17" s="135" t="inlineStr">
        <is>
          <t>Lebar atap metal/lembar</t>
        </is>
      </c>
      <c r="D17" s="29" t="n">
        <v>0.64</v>
      </c>
      <c r="E17" s="20" t="inlineStr">
        <is>
          <t>m²</t>
        </is>
      </c>
      <c r="F17" s="22" t="n"/>
      <c r="G17" s="22" t="n"/>
      <c r="H17" s="22" t="n"/>
      <c r="I17" s="22" t="n"/>
      <c r="J17" s="20" t="n"/>
      <c r="L17" s="38" t="n"/>
      <c r="M17" s="22" t="inlineStr">
        <is>
          <t>Dynabolt</t>
        </is>
      </c>
      <c r="N17" s="22" t="n"/>
      <c r="O17" s="335">
        <f>IFERROR(Z95*I19,0)</f>
        <v/>
      </c>
      <c r="P17" s="38" t="inlineStr">
        <is>
          <t>bh</t>
        </is>
      </c>
      <c r="Q17" s="336" t="n">
        <v>500</v>
      </c>
      <c r="R17" s="337">
        <f>Q17*O17</f>
        <v/>
      </c>
      <c r="S17" s="20" t="n"/>
    </row>
    <row r="18" ht="14.25" customHeight="1" s="324">
      <c r="B18" s="134" t="n"/>
      <c r="C18" s="135" t="n"/>
      <c r="D18" s="48" t="n"/>
      <c r="E18" s="49" t="n"/>
      <c r="F18" s="22" t="n"/>
      <c r="G18" s="22" t="inlineStr">
        <is>
          <t>Total Volume Atap</t>
        </is>
      </c>
      <c r="H18" s="22" t="n"/>
      <c r="I18" s="334">
        <f>IFERROR(((I9+I10)*(D9+D13+D13))*2,0)</f>
        <v/>
      </c>
      <c r="J18" s="20" t="inlineStr">
        <is>
          <t>m²</t>
        </is>
      </c>
      <c r="L18" s="38" t="n"/>
      <c r="M18" s="22" t="inlineStr">
        <is>
          <t>Reng Baja Ringan</t>
        </is>
      </c>
      <c r="N18" s="22" t="n"/>
      <c r="O18" s="335">
        <f>IFERROR(I21/6,0)</f>
        <v/>
      </c>
      <c r="P18" s="38" t="inlineStr">
        <is>
          <t>btg</t>
        </is>
      </c>
      <c r="Q18" s="336" t="n">
        <v>32000</v>
      </c>
      <c r="R18" s="337">
        <f>Q18*O18</f>
        <v/>
      </c>
      <c r="S18" s="20" t="n"/>
    </row>
    <row r="19" ht="14.25" customHeight="1" s="324">
      <c r="B19" s="134" t="n"/>
      <c r="C19" s="135" t="n"/>
      <c r="D19" s="22" t="n"/>
      <c r="E19" s="22" t="n"/>
      <c r="F19" s="22" t="n"/>
      <c r="G19" s="22" t="inlineStr">
        <is>
          <t>Jumlah Kuda-kuda</t>
        </is>
      </c>
      <c r="H19" s="22" t="n"/>
      <c r="I19" s="334">
        <f>IFERROR(ROUNDUP(D9/D16+1,0),0)</f>
        <v/>
      </c>
      <c r="J19" s="20" t="inlineStr">
        <is>
          <t>unit</t>
        </is>
      </c>
      <c r="L19" s="38" t="n"/>
      <c r="M19" s="22" t="inlineStr">
        <is>
          <t>Atap Metal Lembaran</t>
        </is>
      </c>
      <c r="N19" s="22" t="n"/>
      <c r="O19" s="335">
        <f>IFERROR((I18*D82)/D17,0)</f>
        <v/>
      </c>
      <c r="P19" s="38" t="inlineStr">
        <is>
          <t>lembar</t>
        </is>
      </c>
      <c r="Q19" s="336" t="n">
        <v>54000</v>
      </c>
      <c r="R19" s="337">
        <f>Q19*O19</f>
        <v/>
      </c>
      <c r="S19" s="20" t="n"/>
    </row>
    <row r="20" ht="14.25" customHeight="1" s="324">
      <c r="B20" s="134" t="n"/>
      <c r="C20" s="135" t="n"/>
      <c r="D20" s="22" t="n"/>
      <c r="E20" s="22" t="n"/>
      <c r="F20" s="22" t="n"/>
      <c r="G20" s="22" t="inlineStr">
        <is>
          <t>Panjang Profil C75</t>
        </is>
      </c>
      <c r="H20" s="22" t="n"/>
      <c r="I20" s="334">
        <f>IFERROR(Z92*I19,0)</f>
        <v/>
      </c>
      <c r="J20" s="20" t="inlineStr">
        <is>
          <t>m¹</t>
        </is>
      </c>
      <c r="L20" s="38" t="n"/>
      <c r="M20" s="22" t="inlineStr">
        <is>
          <t>Paku 1 Inch</t>
        </is>
      </c>
      <c r="N20" s="22" t="n"/>
      <c r="O20" s="335">
        <f>IFERROR(I18*D83,0)</f>
        <v/>
      </c>
      <c r="P20" s="38" t="inlineStr">
        <is>
          <t>kg</t>
        </is>
      </c>
      <c r="Q20" s="336" t="n">
        <v>15000</v>
      </c>
      <c r="R20" s="337">
        <f>Q20*O20</f>
        <v/>
      </c>
      <c r="S20" s="20" t="n"/>
    </row>
    <row r="21" ht="14.25" customHeight="1" s="324">
      <c r="B21" s="22" t="n"/>
      <c r="C21" s="135" t="n"/>
      <c r="D21" s="22" t="n"/>
      <c r="E21" s="22" t="n"/>
      <c r="F21" s="22" t="n"/>
      <c r="G21" s="22" t="inlineStr">
        <is>
          <t>Panjang Profil Reng</t>
        </is>
      </c>
      <c r="H21" s="22" t="n"/>
      <c r="I21" s="334">
        <f>I12*(D9+D13+D13)</f>
        <v/>
      </c>
      <c r="J21" s="20" t="inlineStr">
        <is>
          <t>m¹</t>
        </is>
      </c>
      <c r="L21" s="38" t="n"/>
      <c r="M21" s="22" t="inlineStr">
        <is>
          <t>Nok Genteng Metal</t>
        </is>
      </c>
      <c r="N21" s="22" t="n"/>
      <c r="O21" s="335">
        <f>IFERROR((D9+D13+D13)*D84,0)</f>
        <v/>
      </c>
      <c r="P21" s="38" t="inlineStr">
        <is>
          <t>bh</t>
        </is>
      </c>
      <c r="Q21" s="336" t="n">
        <v>25600</v>
      </c>
      <c r="R21" s="337">
        <f>Q21*O21</f>
        <v/>
      </c>
      <c r="S21" s="20" t="n"/>
    </row>
    <row r="22" ht="14.25" customHeight="1" s="324">
      <c r="B22" s="22" t="n"/>
      <c r="C22" s="22" t="n"/>
      <c r="D22" s="22" t="n"/>
      <c r="E22" s="22" t="n"/>
      <c r="F22" s="22" t="n"/>
      <c r="G22" s="22" t="n"/>
      <c r="H22" s="22" t="n"/>
      <c r="I22" s="48" t="n"/>
      <c r="J22" s="49" t="n"/>
      <c r="L22" s="38" t="n"/>
      <c r="M22" s="22" t="inlineStr">
        <is>
          <t>Paku Sekrup</t>
        </is>
      </c>
      <c r="N22" s="22" t="n"/>
      <c r="O22" s="335">
        <f>IFERROR((D9+D13+D13)*D85,0)</f>
        <v/>
      </c>
      <c r="P22" s="38" t="inlineStr">
        <is>
          <t>kg</t>
        </is>
      </c>
      <c r="Q22" s="336" t="n">
        <v>30000</v>
      </c>
      <c r="R22" s="337">
        <f>Q22*O22</f>
        <v/>
      </c>
      <c r="S22" s="20" t="n"/>
    </row>
    <row r="23" ht="14.25" customHeight="1" s="324">
      <c r="H23" s="10" t="n"/>
      <c r="L23" s="33" t="n">
        <v>1</v>
      </c>
      <c r="M23" s="22" t="inlineStr">
        <is>
          <t>Lisplank GRC (L. 30 cm)</t>
        </is>
      </c>
      <c r="N23" s="22" t="n"/>
      <c r="O23" s="335">
        <f>IFERROR(I16*D86,0)</f>
        <v/>
      </c>
      <c r="P23" s="38" t="inlineStr">
        <is>
          <t>m'</t>
        </is>
      </c>
      <c r="Q23" s="336" t="n">
        <v>23000</v>
      </c>
      <c r="R23" s="337">
        <f>(Q23*O23)*L23</f>
        <v/>
      </c>
      <c r="S23" s="20" t="n"/>
    </row>
    <row r="24" ht="14.25" customHeight="1" s="324">
      <c r="L24" s="33" t="n">
        <v>0</v>
      </c>
      <c r="M24" s="22" t="inlineStr">
        <is>
          <t>Lisplank GRC (L. 20 cm)</t>
        </is>
      </c>
      <c r="N24" s="22" t="n"/>
      <c r="O24" s="335">
        <f>IFERROR(I16*D87,0)</f>
        <v/>
      </c>
      <c r="P24" s="38" t="inlineStr">
        <is>
          <t>m'</t>
        </is>
      </c>
      <c r="Q24" s="336" t="n">
        <v>21000</v>
      </c>
      <c r="R24" s="337">
        <f>(Q24*O24)*L24</f>
        <v/>
      </c>
      <c r="S24" s="20" t="n"/>
    </row>
    <row r="25" ht="14.25" customHeight="1" s="324">
      <c r="M25" s="22" t="inlineStr">
        <is>
          <t>Paku 2 Inch</t>
        </is>
      </c>
      <c r="N25" s="22" t="n"/>
      <c r="O25" s="335">
        <f>IFERROR(I16*D88,0)</f>
        <v/>
      </c>
      <c r="P25" s="38" t="inlineStr">
        <is>
          <t>kg</t>
        </is>
      </c>
      <c r="Q25" s="336" t="n">
        <v>18000</v>
      </c>
      <c r="R25" s="337">
        <f>Q25*O25</f>
        <v/>
      </c>
      <c r="S25" s="20" t="n"/>
    </row>
    <row r="26" ht="14.25" customHeight="1" s="324">
      <c r="O26" s="44" t="inlineStr">
        <is>
          <t>Jumlah Harga Bahan =</t>
        </is>
      </c>
      <c r="R26" s="338">
        <f>SUM(R15:R25)</f>
        <v/>
      </c>
      <c r="S26" s="20" t="n"/>
    </row>
    <row r="27" ht="21" customHeight="1" s="324">
      <c r="Q27" s="339" t="inlineStr">
        <is>
          <t>TOTAL</t>
        </is>
      </c>
      <c r="R27" s="340">
        <f>IFERROR(R13+R26,0)</f>
        <v/>
      </c>
      <c r="S27" s="20" t="n"/>
    </row>
    <row r="28" ht="15" customHeight="1" s="324">
      <c r="Q28" s="341" t="n"/>
      <c r="R28" s="56" t="inlineStr">
        <is>
          <t>Biaya Pekerjaan</t>
        </is>
      </c>
      <c r="S28" s="20" t="n"/>
    </row>
    <row r="29" ht="14.25" customHeight="1" s="324">
      <c r="Q29" s="48" t="n"/>
      <c r="R29" s="48" t="n"/>
      <c r="S29" s="49" t="n"/>
    </row>
    <row r="30" ht="14.25" customHeight="1" s="324"/>
    <row r="31" ht="14.25" customHeight="1" s="324"/>
    <row r="32" ht="14.25" customHeight="1" s="324">
      <c r="B32" s="19" t="inlineStr">
        <is>
          <t>Panduan Gambar:</t>
        </is>
      </c>
    </row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/>
    <row r="52" ht="14.25" customHeight="1" s="324"/>
    <row r="53" ht="14.25" customHeight="1" s="324">
      <c r="C53" s="19" t="inlineStr">
        <is>
          <t>AHSP S.E. DIRJEN BHINA KONSTRUKSI NO. 30 TAHUN 2025</t>
        </is>
      </c>
      <c r="D53" s="22" t="n"/>
      <c r="E53" s="22" t="n"/>
      <c r="F53" s="22" t="n"/>
      <c r="G53" s="22" t="n"/>
      <c r="N53" s="140" t="inlineStr">
        <is>
          <t>ANALISA VOLUME 1 SET KUDA-KUDA BAJA RINGAN</t>
        </is>
      </c>
    </row>
    <row r="54" ht="14.25" customHeight="1" s="324">
      <c r="C54" s="59" t="inlineStr">
        <is>
          <t>Uraian</t>
        </is>
      </c>
      <c r="D54" s="59" t="inlineStr">
        <is>
          <t>Koefisien</t>
        </is>
      </c>
      <c r="E54" s="94" t="inlineStr">
        <is>
          <t>Sat.</t>
        </is>
      </c>
      <c r="F54" s="141" t="n"/>
      <c r="G54" s="22" t="n"/>
      <c r="H54" s="142" t="inlineStr">
        <is>
          <t>Jumlah</t>
        </is>
      </c>
      <c r="N54" s="349">
        <f>IFERROR((D8/D14)/2,0)</f>
        <v/>
      </c>
      <c r="O54" s="349">
        <f>ROUNDDOWN(N54,0)</f>
        <v/>
      </c>
      <c r="P54" s="22" t="n"/>
      <c r="Q54" s="22" t="n"/>
      <c r="R54" s="22" t="n"/>
    </row>
    <row r="55" ht="14.25" customHeight="1" s="324">
      <c r="C55" s="72" t="inlineStr">
        <is>
          <t>Pemasangan 1 m Kaso Baja Ringan C75</t>
        </is>
      </c>
      <c r="D55" s="72" t="n"/>
      <c r="E55" s="83" t="n"/>
      <c r="F55" s="141" t="n"/>
      <c r="G55" s="22" t="n"/>
      <c r="H55" s="69" t="n"/>
      <c r="N55" s="143" t="inlineStr">
        <is>
          <t>Jumlah Batang H</t>
        </is>
      </c>
      <c r="O55" s="42" t="n"/>
      <c r="P55" s="144" t="n">
        <v>1</v>
      </c>
      <c r="Q55" s="36" t="inlineStr">
        <is>
          <t>unit</t>
        </is>
      </c>
      <c r="R55" s="22" t="n"/>
      <c r="S55" s="22" t="n"/>
      <c r="U55" s="145" t="inlineStr">
        <is>
          <t>Analisa Panjang Dc</t>
        </is>
      </c>
      <c r="X55" s="349">
        <f>IFERROR(((D8/2)/(D14*2)),0)</f>
        <v/>
      </c>
      <c r="Y55" s="349">
        <f>IFERROR(ROUNDDOWN((D8/2)/(D14*2),0),0)</f>
        <v/>
      </c>
      <c r="Z55" s="22" t="n"/>
      <c r="AA55" s="22" t="n"/>
      <c r="AB55" s="22" t="n"/>
      <c r="AC55" s="22" t="n"/>
    </row>
    <row r="56" ht="14.25" customHeight="1" s="324">
      <c r="C56" s="72" t="inlineStr">
        <is>
          <t>Pekerja</t>
        </is>
      </c>
      <c r="D56" s="361" t="n">
        <v>0.0476</v>
      </c>
      <c r="E56" s="146" t="inlineStr">
        <is>
          <t>OH</t>
        </is>
      </c>
      <c r="F56" s="141" t="n"/>
      <c r="G56" s="22" t="n"/>
      <c r="H56" s="347">
        <f>IFERROR(I20*D56,0)</f>
        <v/>
      </c>
      <c r="I56" s="347">
        <f>H56+H61+H66+H71+H76</f>
        <v/>
      </c>
      <c r="N56" s="143" t="inlineStr">
        <is>
          <t>Jumlah Batang Da</t>
        </is>
      </c>
      <c r="O56" s="42" t="n"/>
      <c r="P56" s="144">
        <f>IFERROR(R56*T56,0)</f>
        <v/>
      </c>
      <c r="Q56" s="147" t="inlineStr">
        <is>
          <t>unit</t>
        </is>
      </c>
      <c r="R56" s="149">
        <f>ROUNDDOWN((I13+I15)/2,0)</f>
        <v/>
      </c>
      <c r="S56" s="149" t="n">
        <v>2</v>
      </c>
      <c r="T56" s="81" t="n">
        <v>2</v>
      </c>
      <c r="U56" s="38" t="inlineStr">
        <is>
          <t>Dc</t>
        </is>
      </c>
      <c r="V56" s="384">
        <f>(((D14*2)^2)+((O77-O79)^2))^0.5</f>
        <v/>
      </c>
      <c r="W56" s="36" t="inlineStr">
        <is>
          <t>m</t>
        </is>
      </c>
      <c r="X56" s="36" t="inlineStr">
        <is>
          <t>Jumlah Dc + Overstek</t>
        </is>
      </c>
      <c r="Y56" s="53" t="n"/>
      <c r="Z56" s="384">
        <f>IF(X55-Y55&gt;=0.5,Y55+0.5,IF(X55-Y55&lt;0.5,Y55,X55))</f>
        <v/>
      </c>
      <c r="AA56" s="36" t="inlineStr">
        <is>
          <t>m</t>
        </is>
      </c>
      <c r="AB56" s="153" t="inlineStr">
        <is>
          <t>=</t>
        </is>
      </c>
      <c r="AC56" s="384">
        <f>(V56*Z56)+D12</f>
        <v/>
      </c>
      <c r="AD56" s="36" t="inlineStr">
        <is>
          <t>m</t>
        </is>
      </c>
    </row>
    <row r="57" ht="14.25" customHeight="1" s="324">
      <c r="C57" s="72" t="inlineStr">
        <is>
          <t>Tukang</t>
        </is>
      </c>
      <c r="D57" s="361" t="n">
        <v>0.0238</v>
      </c>
      <c r="E57" s="146" t="inlineStr">
        <is>
          <t>OH</t>
        </is>
      </c>
      <c r="F57" s="141" t="n"/>
      <c r="G57" s="22" t="n"/>
      <c r="H57" s="347">
        <f>IFERROR(I20*D57,0)</f>
        <v/>
      </c>
      <c r="I57" s="347">
        <f>H57+H62+H67+H72+H77</f>
        <v/>
      </c>
      <c r="N57" s="143" t="inlineStr">
        <is>
          <t>Jumlah Batang Db</t>
        </is>
      </c>
      <c r="O57" s="42" t="n"/>
      <c r="P57" s="144">
        <f>IFERROR(R57*T57,0)</f>
        <v/>
      </c>
      <c r="Q57" s="147" t="inlineStr">
        <is>
          <t>unit</t>
        </is>
      </c>
      <c r="R57" s="149">
        <f>ROUNDUP(((I13+I15)/2)-1,0)</f>
        <v/>
      </c>
      <c r="S57" s="149" t="n"/>
      <c r="T57" s="81" t="n">
        <v>2</v>
      </c>
      <c r="U57" s="38" t="inlineStr">
        <is>
          <t>Dc1</t>
        </is>
      </c>
      <c r="V57" s="384">
        <f>I14/COS(RADIANS(I8))</f>
        <v/>
      </c>
      <c r="W57" s="36" t="inlineStr">
        <is>
          <t>m</t>
        </is>
      </c>
      <c r="X57" s="19" t="n"/>
      <c r="Y57" s="42" t="inlineStr">
        <is>
          <t>Jumlah Dc1</t>
        </is>
      </c>
      <c r="Z57" s="384">
        <f>IF(D8/2=Z56,0,1)</f>
        <v/>
      </c>
      <c r="AA57" s="36" t="inlineStr">
        <is>
          <t>m</t>
        </is>
      </c>
      <c r="AB57" s="153" t="inlineStr">
        <is>
          <t>=</t>
        </is>
      </c>
      <c r="AC57" s="384">
        <f>Z57*V57</f>
        <v/>
      </c>
      <c r="AD57" s="36" t="inlineStr">
        <is>
          <t>m</t>
        </is>
      </c>
    </row>
    <row r="58" ht="14.25" customHeight="1" s="324">
      <c r="C58" s="72" t="inlineStr">
        <is>
          <t>Kepala Tukang</t>
        </is>
      </c>
      <c r="D58" s="361" t="n">
        <v>0.0024</v>
      </c>
      <c r="E58" s="146" t="inlineStr">
        <is>
          <t>OH</t>
        </is>
      </c>
      <c r="F58" s="141" t="n"/>
      <c r="G58" s="22" t="n"/>
      <c r="H58" s="347">
        <f>IFERROR(I20*D58,0)</f>
        <v/>
      </c>
      <c r="I58" s="347">
        <f>H58+H63+H68+H73+H78</f>
        <v/>
      </c>
      <c r="N58" s="143" t="inlineStr">
        <is>
          <t>Jumlah Batang Dc</t>
        </is>
      </c>
      <c r="O58" s="42" t="n"/>
      <c r="P58" s="144" t="n">
        <v>2</v>
      </c>
      <c r="Q58" s="147" t="inlineStr">
        <is>
          <t>unit</t>
        </is>
      </c>
      <c r="R58" s="147" t="n"/>
      <c r="S58" s="147" t="n"/>
      <c r="Y58" s="127" t="inlineStr">
        <is>
          <t>Panjang Batang Dc</t>
        </is>
      </c>
      <c r="AC58" s="385">
        <f>SUM(AC56:AC57)*2</f>
        <v/>
      </c>
      <c r="AD58" s="19" t="inlineStr">
        <is>
          <t>m</t>
        </is>
      </c>
    </row>
    <row r="59" ht="14.25" customHeight="1" s="324">
      <c r="C59" s="72" t="inlineStr">
        <is>
          <t>Mandor</t>
        </is>
      </c>
      <c r="D59" s="361" t="n">
        <v>0.0008</v>
      </c>
      <c r="E59" s="146" t="inlineStr">
        <is>
          <t>OH</t>
        </is>
      </c>
      <c r="F59" s="141" t="n"/>
      <c r="G59" s="22" t="n"/>
      <c r="H59" s="347">
        <f>IFERROR(I20*D59,0)</f>
        <v/>
      </c>
      <c r="I59" s="347">
        <f>H59+H64+H69+H74+H79</f>
        <v/>
      </c>
      <c r="N59" s="143" t="inlineStr">
        <is>
          <t>Overstek</t>
        </is>
      </c>
      <c r="O59" s="42" t="n"/>
      <c r="P59" s="144" t="n">
        <v>2</v>
      </c>
      <c r="Q59" s="147" t="inlineStr">
        <is>
          <t>unit</t>
        </is>
      </c>
      <c r="R59" s="147" t="n"/>
      <c r="S59" s="147" t="n"/>
    </row>
    <row r="60" ht="14.25" customHeight="1" s="324">
      <c r="C60" s="72" t="inlineStr">
        <is>
          <t>RENG BAJA RINGAN (1M¹)</t>
        </is>
      </c>
      <c r="D60" s="344" t="n"/>
      <c r="E60" s="83" t="n"/>
      <c r="F60" s="141" t="n"/>
      <c r="G60" s="22" t="n"/>
      <c r="H60" s="69" t="n"/>
      <c r="I60" s="69" t="n"/>
      <c r="R60" s="22" t="n"/>
      <c r="S60" s="22" t="n"/>
      <c r="U60" s="145" t="inlineStr">
        <is>
          <t>Analisa Panjang Bracket Kuda-kuda</t>
        </is>
      </c>
    </row>
    <row r="61" ht="14.25" customHeight="1" s="324">
      <c r="C61" s="72" t="inlineStr">
        <is>
          <t>Pekerja</t>
        </is>
      </c>
      <c r="D61" s="361" t="n">
        <v>0.0111</v>
      </c>
      <c r="E61" s="146" t="inlineStr">
        <is>
          <t>OH</t>
        </is>
      </c>
      <c r="F61" s="141" t="n"/>
      <c r="G61" s="22" t="n"/>
      <c r="H61" s="347">
        <f>IFERROR(I21*D61,0)</f>
        <v/>
      </c>
      <c r="I61" s="155" t="inlineStr">
        <is>
          <t>Baut Reng</t>
        </is>
      </c>
      <c r="N61" s="156" t="inlineStr">
        <is>
          <t>Analisa Panjang Batang H</t>
        </is>
      </c>
      <c r="U61" s="36" t="inlineStr">
        <is>
          <t>Jumlah Dudukan</t>
        </is>
      </c>
      <c r="W61" s="386" t="n">
        <v>4</v>
      </c>
      <c r="X61" s="36" t="inlineStr">
        <is>
          <t>unit</t>
        </is>
      </c>
    </row>
    <row r="62" ht="14.25" customHeight="1" s="324">
      <c r="C62" s="72" t="inlineStr">
        <is>
          <t>Tukang</t>
        </is>
      </c>
      <c r="D62" s="361" t="n">
        <v>0.0111</v>
      </c>
      <c r="E62" s="146" t="inlineStr">
        <is>
          <t>OH</t>
        </is>
      </c>
      <c r="F62" s="141" t="n"/>
      <c r="G62" s="22" t="n"/>
      <c r="H62" s="347">
        <f>IFERROR(I21*D62,0)</f>
        <v/>
      </c>
      <c r="I62" s="159">
        <f>2*I19*I12</f>
        <v/>
      </c>
      <c r="N62" s="160" t="inlineStr">
        <is>
          <t>H</t>
        </is>
      </c>
      <c r="Q62" s="160" t="inlineStr">
        <is>
          <t>H</t>
        </is>
      </c>
      <c r="U62" s="36" t="inlineStr">
        <is>
          <t>Panjang Bracket</t>
        </is>
      </c>
      <c r="W62" s="386" t="n">
        <v>0.2</v>
      </c>
      <c r="X62" s="36" t="inlineStr">
        <is>
          <t>m</t>
        </is>
      </c>
    </row>
    <row r="63" ht="14.25" customHeight="1" s="324">
      <c r="C63" s="72" t="inlineStr">
        <is>
          <t>Kepala Tukang</t>
        </is>
      </c>
      <c r="D63" s="361" t="n">
        <v>0.0011</v>
      </c>
      <c r="E63" s="146" t="inlineStr">
        <is>
          <t>OH</t>
        </is>
      </c>
      <c r="F63" s="141" t="n"/>
      <c r="G63" s="22" t="n"/>
      <c r="H63" s="347">
        <f>IFERROR(I21*D63,0)</f>
        <v/>
      </c>
      <c r="I63" s="161" t="n"/>
      <c r="N63" s="162" t="n">
        <v>1</v>
      </c>
      <c r="O63" s="387">
        <f>IF($I$13&gt;=N63,$D$14,IF($I$13+$I$15&gt;=N63,$I$14,0))</f>
        <v/>
      </c>
      <c r="P63" s="36" t="inlineStr">
        <is>
          <t>m</t>
        </is>
      </c>
      <c r="Q63" s="162" t="n">
        <v>10</v>
      </c>
      <c r="R63" s="387">
        <f>IF($I$13&gt;=Q63,$D$14,IF($I$13+$I$15&gt;=Q63,$I$14,0))</f>
        <v/>
      </c>
      <c r="S63" s="36" t="inlineStr">
        <is>
          <t>m</t>
        </is>
      </c>
      <c r="W63" s="385">
        <f>W62*W61</f>
        <v/>
      </c>
      <c r="X63" s="19" t="inlineStr">
        <is>
          <t>m</t>
        </is>
      </c>
    </row>
    <row r="64" ht="14.25" customHeight="1" s="324">
      <c r="C64" s="72" t="inlineStr">
        <is>
          <t>Mandor</t>
        </is>
      </c>
      <c r="D64" s="361" t="n">
        <v>0.0004</v>
      </c>
      <c r="E64" s="146" t="inlineStr">
        <is>
          <t>OH</t>
        </is>
      </c>
      <c r="F64" s="141" t="n"/>
      <c r="G64" s="22" t="n"/>
      <c r="H64" s="347">
        <f>IFERROR(I21*D64,0)</f>
        <v/>
      </c>
      <c r="I64" s="161" t="n"/>
      <c r="N64" s="162" t="n">
        <v>2</v>
      </c>
      <c r="O64" s="387">
        <f>IF($I$13&gt;=N64,$D$14,IF($I$13+$I$15&gt;=N64,$I$14,0))</f>
        <v/>
      </c>
      <c r="P64" s="36" t="inlineStr">
        <is>
          <t>m</t>
        </is>
      </c>
      <c r="Q64" s="162" t="n">
        <v>11</v>
      </c>
      <c r="R64" s="387">
        <f>IF($I$13&gt;=Q64,$D$14,IF($I$13+$I$15&gt;=Q64,$I$14,0))</f>
        <v/>
      </c>
      <c r="S64" s="36" t="inlineStr">
        <is>
          <t>m</t>
        </is>
      </c>
    </row>
    <row r="65" ht="14.25" customHeight="1" s="324">
      <c r="C65" s="72" t="inlineStr">
        <is>
          <t>Pemasangan 1 m2 atap metal lembaran</t>
        </is>
      </c>
      <c r="D65" s="344" t="n"/>
      <c r="E65" s="146" t="n"/>
      <c r="F65" s="141" t="n"/>
      <c r="G65" s="22" t="n"/>
      <c r="H65" s="69" t="n"/>
      <c r="N65" s="162" t="n">
        <v>3</v>
      </c>
      <c r="O65" s="387">
        <f>IF($I$13&gt;=N65,$D$14,IF($I$13+$I$15&gt;=N65,$I$14,0))</f>
        <v/>
      </c>
      <c r="P65" s="36" t="inlineStr">
        <is>
          <t>m</t>
        </is>
      </c>
      <c r="Q65" s="162" t="n">
        <v>12</v>
      </c>
      <c r="R65" s="387">
        <f>IF($I$13&gt;=Q65,$D$14,IF($I$13+$I$15&gt;=Q65,$I$14,0))</f>
        <v/>
      </c>
      <c r="S65" s="36" t="inlineStr">
        <is>
          <t>m</t>
        </is>
      </c>
      <c r="U65" s="145" t="inlineStr">
        <is>
          <t>Analisa Panjang Overstek Sambungan</t>
        </is>
      </c>
    </row>
    <row r="66" ht="14.25" customHeight="1" s="324">
      <c r="C66" s="72" t="inlineStr">
        <is>
          <t>Pekerja</t>
        </is>
      </c>
      <c r="D66" s="361" t="n">
        <v>0.1333</v>
      </c>
      <c r="E66" s="146" t="inlineStr">
        <is>
          <t>OH</t>
        </is>
      </c>
      <c r="F66" s="141" t="n"/>
      <c r="G66" s="22" t="n"/>
      <c r="H66" s="347">
        <f>IFERROR(I18*D66,0)</f>
        <v/>
      </c>
      <c r="N66" s="162" t="n">
        <v>4</v>
      </c>
      <c r="O66" s="387">
        <f>IF($I$13&gt;=N66,$D$14,IF($I$13+$I$15&gt;=N66,$I$14,0))</f>
        <v/>
      </c>
      <c r="P66" s="36" t="inlineStr">
        <is>
          <t>m</t>
        </is>
      </c>
      <c r="Q66" s="162" t="n">
        <v>13</v>
      </c>
      <c r="R66" s="387">
        <f>IF($I$13&gt;=Q66,$D$14,IF($I$13+$I$15&gt;=Q66,$I$14,0))</f>
        <v/>
      </c>
      <c r="S66" s="36" t="inlineStr">
        <is>
          <t>m</t>
        </is>
      </c>
      <c r="U66" s="36" t="inlineStr">
        <is>
          <t>Sambungan H</t>
        </is>
      </c>
      <c r="W66" s="165" t="n">
        <v>1</v>
      </c>
      <c r="X66" s="166" t="inlineStr">
        <is>
          <t>x</t>
        </is>
      </c>
      <c r="Y66" s="388" t="n">
        <v>0.5</v>
      </c>
      <c r="Z66" s="153" t="inlineStr">
        <is>
          <t>=</t>
        </is>
      </c>
      <c r="AA66" s="384">
        <f>Y66*W66</f>
        <v/>
      </c>
      <c r="AB66" s="36" t="inlineStr">
        <is>
          <t>m</t>
        </is>
      </c>
      <c r="AC66" s="22" t="n"/>
      <c r="AD66" s="22" t="n"/>
    </row>
    <row r="67" ht="14.25" customHeight="1" s="324">
      <c r="C67" s="72" t="inlineStr">
        <is>
          <t>Tukang</t>
        </is>
      </c>
      <c r="D67" s="361" t="n">
        <v>0.0667</v>
      </c>
      <c r="E67" s="146" t="inlineStr">
        <is>
          <t>OH</t>
        </is>
      </c>
      <c r="F67" s="141" t="n"/>
      <c r="G67" s="22" t="n"/>
      <c r="H67" s="347">
        <f>IFERROR(I18*D67,0)</f>
        <v/>
      </c>
      <c r="N67" s="162" t="n">
        <v>5</v>
      </c>
      <c r="O67" s="387">
        <f>IF($I$13&gt;=N67,$D$14,IF($I$13+$I$15&gt;=N67,$I$14,0))</f>
        <v/>
      </c>
      <c r="P67" s="36" t="inlineStr">
        <is>
          <t>m</t>
        </is>
      </c>
      <c r="Q67" s="162" t="n">
        <v>14</v>
      </c>
      <c r="R67" s="387">
        <f>IF($I$13&gt;=Q67,$D$14,IF($I$13+$I$15&gt;=Q67,$I$14,0))</f>
        <v/>
      </c>
      <c r="S67" s="36" t="inlineStr">
        <is>
          <t>m</t>
        </is>
      </c>
      <c r="U67" s="36" t="inlineStr">
        <is>
          <t>Sambungan Da</t>
        </is>
      </c>
      <c r="W67" s="165">
        <f>P56*2</f>
        <v/>
      </c>
      <c r="X67" s="166" t="inlineStr">
        <is>
          <t>x</t>
        </is>
      </c>
      <c r="Y67" s="388" t="n">
        <v>0.1</v>
      </c>
      <c r="Z67" s="153" t="inlineStr">
        <is>
          <t>=</t>
        </is>
      </c>
      <c r="AA67" s="384">
        <f>Y67*W67</f>
        <v/>
      </c>
      <c r="AB67" s="36" t="inlineStr">
        <is>
          <t>m</t>
        </is>
      </c>
      <c r="AC67" s="22" t="n"/>
      <c r="AD67" s="22" t="n"/>
    </row>
    <row r="68" ht="14.25" customHeight="1" s="324">
      <c r="C68" s="72" t="inlineStr">
        <is>
          <t>Kepala Tukang</t>
        </is>
      </c>
      <c r="D68" s="361" t="n">
        <v>0.0067</v>
      </c>
      <c r="E68" s="146" t="inlineStr">
        <is>
          <t>OH</t>
        </is>
      </c>
      <c r="F68" s="141" t="n"/>
      <c r="G68" s="22" t="n"/>
      <c r="H68" s="347">
        <f>IFERROR(I18*D68,0)</f>
        <v/>
      </c>
      <c r="N68" s="162" t="n">
        <v>6</v>
      </c>
      <c r="O68" s="387">
        <f>IF($I$13&gt;=N68,$D$14,IF($I$13+$I$15&gt;=N68,$I$14,0))</f>
        <v/>
      </c>
      <c r="P68" s="36" t="inlineStr">
        <is>
          <t>m</t>
        </is>
      </c>
      <c r="Q68" s="162" t="n">
        <v>15</v>
      </c>
      <c r="R68" s="387">
        <f>IF($I$13&gt;=Q68,$D$14,IF($I$13+$I$15&gt;=Q68,$I$14,0))</f>
        <v/>
      </c>
      <c r="S68" s="36" t="inlineStr">
        <is>
          <t>m</t>
        </is>
      </c>
      <c r="U68" s="36" t="inlineStr">
        <is>
          <t>Sambungan Db</t>
        </is>
      </c>
      <c r="W68" s="165">
        <f>P57*2</f>
        <v/>
      </c>
      <c r="X68" s="166" t="inlineStr">
        <is>
          <t>x</t>
        </is>
      </c>
      <c r="Y68" s="388" t="n">
        <v>0.1</v>
      </c>
      <c r="Z68" s="153" t="inlineStr">
        <is>
          <t>=</t>
        </is>
      </c>
      <c r="AA68" s="384">
        <f>Y68*W68</f>
        <v/>
      </c>
      <c r="AB68" s="36" t="inlineStr">
        <is>
          <t>m</t>
        </is>
      </c>
      <c r="AC68" s="22" t="n"/>
      <c r="AD68" s="22" t="n"/>
    </row>
    <row r="69" ht="14.25" customHeight="1" s="324">
      <c r="C69" s="72" t="inlineStr">
        <is>
          <t>Mandor</t>
        </is>
      </c>
      <c r="D69" s="361" t="n">
        <v>0.0022</v>
      </c>
      <c r="E69" s="146" t="inlineStr">
        <is>
          <t>OH</t>
        </is>
      </c>
      <c r="F69" s="141" t="n"/>
      <c r="G69" s="22" t="n"/>
      <c r="H69" s="347">
        <f>IFERROR(I18*D69,0)</f>
        <v/>
      </c>
      <c r="N69" s="162" t="n">
        <v>7</v>
      </c>
      <c r="O69" s="387">
        <f>IF($I$13&gt;=N69,$D$14,IF($I$13+$I$15&gt;=N69,$I$14,0))</f>
        <v/>
      </c>
      <c r="P69" s="36" t="inlineStr">
        <is>
          <t>m</t>
        </is>
      </c>
      <c r="Q69" s="162" t="n">
        <v>16</v>
      </c>
      <c r="R69" s="387">
        <f>IF($I$13&gt;=Q69,$D$14,IF($I$13+$I$15&gt;=Q69,$I$14,0))</f>
        <v/>
      </c>
      <c r="S69" s="36" t="inlineStr">
        <is>
          <t>m</t>
        </is>
      </c>
      <c r="U69" s="36" t="inlineStr">
        <is>
          <t>Sambungan Dc</t>
        </is>
      </c>
      <c r="W69" s="165">
        <f>IF(AC56+AC57&gt;6,(ROUNDUP(AC56/6,0)+1)*2,2*2)</f>
        <v/>
      </c>
      <c r="X69" s="166" t="inlineStr">
        <is>
          <t>x</t>
        </is>
      </c>
      <c r="Y69" s="388" t="n">
        <v>0.1</v>
      </c>
      <c r="Z69" s="153" t="inlineStr">
        <is>
          <t>=</t>
        </is>
      </c>
      <c r="AA69" s="384">
        <f>Y69*W69</f>
        <v/>
      </c>
      <c r="AB69" s="36" t="inlineStr">
        <is>
          <t>m</t>
        </is>
      </c>
      <c r="AC69" s="22" t="n"/>
      <c r="AD69" s="22" t="n"/>
    </row>
    <row r="70" ht="14.25" customHeight="1" s="324">
      <c r="C70" s="72" t="inlineStr">
        <is>
          <t>NOK/BUBUNG GENTENG METAL (1M¹)</t>
        </is>
      </c>
      <c r="D70" s="344" t="n"/>
      <c r="E70" s="146" t="n"/>
      <c r="F70" s="141" t="n"/>
      <c r="G70" s="22" t="n"/>
      <c r="H70" s="69" t="n"/>
      <c r="N70" s="162" t="n">
        <v>8</v>
      </c>
      <c r="O70" s="387">
        <f>IF($I$13&gt;=N70,$D$14,IF($I$13+$I$15&gt;=N70,$I$14,0))</f>
        <v/>
      </c>
      <c r="P70" s="36" t="inlineStr">
        <is>
          <t>m</t>
        </is>
      </c>
      <c r="Q70" s="162" t="n">
        <v>17</v>
      </c>
      <c r="R70" s="387">
        <f>IF($I$13&gt;=Q70,$D$14,IF($I$13+$I$15&gt;=Q70,$I$14,0))</f>
        <v/>
      </c>
      <c r="S70" s="36" t="inlineStr">
        <is>
          <t>m</t>
        </is>
      </c>
      <c r="W70" s="131" t="inlineStr">
        <is>
          <t>Panjang Overstek Sambungan</t>
        </is>
      </c>
      <c r="Z70" s="389" t="n"/>
      <c r="AA70" s="385">
        <f>SUM(AA66:AA69)</f>
        <v/>
      </c>
      <c r="AB70" s="19" t="inlineStr">
        <is>
          <t>m</t>
        </is>
      </c>
      <c r="AC70" s="22" t="n"/>
      <c r="AD70" s="22" t="n"/>
    </row>
    <row r="71" ht="14.25" customHeight="1" s="324">
      <c r="C71" s="72" t="inlineStr">
        <is>
          <t>Pekerja</t>
        </is>
      </c>
      <c r="D71" s="390" t="n">
        <v>0.25</v>
      </c>
      <c r="E71" s="146" t="inlineStr">
        <is>
          <t>OH</t>
        </is>
      </c>
      <c r="F71" s="141" t="n"/>
      <c r="G71" s="22" t="n"/>
      <c r="H71" s="347">
        <f>IFERROR(D9+D13+D13,0)*D71</f>
        <v/>
      </c>
      <c r="N71" s="162" t="n">
        <v>9</v>
      </c>
      <c r="O71" s="387">
        <f>IF($I$13&gt;=N71,$D$14,IF($I$13+$I$15&gt;=N71,$I$14,0))</f>
        <v/>
      </c>
      <c r="P71" s="36" t="inlineStr">
        <is>
          <t>m</t>
        </is>
      </c>
      <c r="Q71" s="162" t="n">
        <v>18</v>
      </c>
      <c r="R71" s="387">
        <f>IF($I$13&gt;=Q71,$D$14,IF($I$13+$I$15&gt;=Q71,$I$14,0))</f>
        <v/>
      </c>
      <c r="S71" s="36" t="inlineStr">
        <is>
          <t>m</t>
        </is>
      </c>
      <c r="AC71" s="22" t="n"/>
      <c r="AD71" s="22" t="n"/>
    </row>
    <row r="72" ht="14.25" customHeight="1" s="324">
      <c r="C72" s="72" t="inlineStr">
        <is>
          <t>Tukang</t>
        </is>
      </c>
      <c r="D72" s="390" t="n">
        <v>0.15</v>
      </c>
      <c r="E72" s="146" t="inlineStr">
        <is>
          <t>OH</t>
        </is>
      </c>
      <c r="F72" s="141" t="n"/>
      <c r="G72" s="22" t="n"/>
      <c r="H72" s="347">
        <f>IFERROR(D9+D13+D13,0)*D72</f>
        <v/>
      </c>
      <c r="Q72" s="44" t="inlineStr">
        <is>
          <t>Panjang Batang H</t>
        </is>
      </c>
      <c r="R72" s="391">
        <f>(O63+O64+O65+O66+O67+O68+O69+O70+O71+R63+R64+R65+R66+R67+R68+R69+R70+R71)*2</f>
        <v/>
      </c>
      <c r="S72" s="19" t="inlineStr">
        <is>
          <t>m</t>
        </is>
      </c>
      <c r="U72" s="145" t="n"/>
    </row>
    <row r="73" ht="14.25" customHeight="1" s="324">
      <c r="C73" s="72" t="inlineStr">
        <is>
          <t>Kepala Tukang</t>
        </is>
      </c>
      <c r="D73" s="390" t="n">
        <v>0.015</v>
      </c>
      <c r="E73" s="146" t="inlineStr">
        <is>
          <t>OH</t>
        </is>
      </c>
      <c r="F73" s="141" t="n"/>
      <c r="G73" s="22" t="n"/>
      <c r="H73" s="347">
        <f>IFERROR(D9+D13+D13,0)*D73</f>
        <v/>
      </c>
      <c r="Q73" s="44" t="inlineStr">
        <is>
          <t>Cek Panjang H</t>
        </is>
      </c>
      <c r="R73" s="171">
        <f>IF(T73=U73,"OK","SALAH")</f>
        <v/>
      </c>
      <c r="S73" s="22" t="n"/>
      <c r="T73" s="349">
        <f>O63+O64+O65+O66+O67+O68+O69+O70+O71+R63+R64+R65+R66+R67+R68+R69+R70+R71</f>
        <v/>
      </c>
      <c r="U73" s="349">
        <f>D8/2</f>
        <v/>
      </c>
      <c r="X73" s="38" t="n"/>
      <c r="Y73" s="38" t="n"/>
      <c r="Z73" s="38" t="n"/>
      <c r="AA73" s="38" t="n"/>
      <c r="AB73" s="337" t="n"/>
      <c r="AD73" s="22" t="n"/>
    </row>
    <row r="74" ht="14.25" customHeight="1" s="324">
      <c r="C74" s="72" t="inlineStr">
        <is>
          <t>Mandor</t>
        </is>
      </c>
      <c r="D74" s="390" t="n">
        <v>0.005</v>
      </c>
      <c r="E74" s="146" t="inlineStr">
        <is>
          <t>OH</t>
        </is>
      </c>
      <c r="F74" s="141" t="n"/>
      <c r="G74" s="22" t="n"/>
      <c r="H74" s="347">
        <f>IFERROR(D9+D13+D13,0)*D74</f>
        <v/>
      </c>
      <c r="X74" s="38" t="n"/>
      <c r="Y74" s="38" t="n"/>
      <c r="Z74" s="38" t="n"/>
      <c r="AA74" s="38" t="n"/>
      <c r="AB74" s="337" t="n"/>
      <c r="AD74" s="22" t="n"/>
    </row>
    <row r="75" ht="14.25" customHeight="1" s="324">
      <c r="C75" s="72" t="inlineStr">
        <is>
          <t>LISPLANK NON KAYU (GRC)</t>
        </is>
      </c>
      <c r="D75" s="344" t="n"/>
      <c r="E75" s="83" t="n"/>
      <c r="F75" s="141" t="n"/>
      <c r="G75" s="22" t="n"/>
      <c r="H75" s="69" t="n"/>
      <c r="N75" s="145" t="inlineStr">
        <is>
          <t>Analisa Panjang  V</t>
        </is>
      </c>
      <c r="Q75" s="22" t="n"/>
      <c r="R75" s="22" t="n"/>
      <c r="S75" s="22" t="n"/>
      <c r="U75" s="145" t="inlineStr">
        <is>
          <t>Analisa Jumlah Baut (Screw driver) &amp; Dynabolt Dlm 1 Set Kuda-kuda</t>
        </is>
      </c>
      <c r="AD75" s="22" t="n"/>
    </row>
    <row r="76" ht="14.25" customHeight="1" s="324">
      <c r="C76" s="72" t="inlineStr">
        <is>
          <t>Pekerja</t>
        </is>
      </c>
      <c r="D76" s="361" t="n">
        <v>0.1</v>
      </c>
      <c r="E76" s="146" t="inlineStr">
        <is>
          <t>OH</t>
        </is>
      </c>
      <c r="F76" s="141" t="n"/>
      <c r="G76" s="22" t="n"/>
      <c r="H76" s="347">
        <f>IFERROR(I16*D76,0)</f>
        <v/>
      </c>
      <c r="N76" s="160" t="inlineStr">
        <is>
          <t>V</t>
        </is>
      </c>
      <c r="Q76" s="160" t="inlineStr">
        <is>
          <t>V</t>
        </is>
      </c>
      <c r="U76" s="36" t="inlineStr">
        <is>
          <t>Jumlah Baut Batang H</t>
        </is>
      </c>
      <c r="X76" s="172">
        <f>IF(R72&gt;6,ROUNDDOWN(R72/6,0),0)</f>
        <v/>
      </c>
      <c r="Y76" s="38" t="inlineStr">
        <is>
          <t>x</t>
        </is>
      </c>
      <c r="Z76" s="173" t="n">
        <v>3</v>
      </c>
      <c r="AA76" s="153" t="inlineStr">
        <is>
          <t>=</t>
        </is>
      </c>
      <c r="AB76" s="384">
        <f>Z76*X76</f>
        <v/>
      </c>
      <c r="AC76" s="36" t="inlineStr">
        <is>
          <t>bh</t>
        </is>
      </c>
      <c r="AD76" s="22" t="n"/>
    </row>
    <row r="77" ht="14.25" customHeight="1" s="324">
      <c r="C77" s="72" t="inlineStr">
        <is>
          <t>Tukang</t>
        </is>
      </c>
      <c r="D77" s="361" t="n">
        <v>0.2</v>
      </c>
      <c r="E77" s="146" t="inlineStr">
        <is>
          <t>OH</t>
        </is>
      </c>
      <c r="F77" s="141" t="n"/>
      <c r="G77" s="22" t="n"/>
      <c r="H77" s="347">
        <f>IFERROR(I16*D77,0)</f>
        <v/>
      </c>
      <c r="N77" s="162" t="n">
        <v>1</v>
      </c>
      <c r="O77" s="387">
        <f>IF($I$13+$I$15-N77&lt;0,0,((($I$13+1-N77)*$D$14)+$I$14)*TAN(RADIANS($I$8)))</f>
        <v/>
      </c>
      <c r="P77" s="36" t="inlineStr">
        <is>
          <t>m</t>
        </is>
      </c>
      <c r="Q77" s="162" t="n">
        <v>10</v>
      </c>
      <c r="R77" s="387">
        <f>IF($I$13+$I$15-Q77&lt;0,0,((($I$13+1-Q77)*$D$14)+$I$14)*TAN(RADIANS($I$8)))</f>
        <v/>
      </c>
      <c r="S77" s="36" t="inlineStr">
        <is>
          <t>m</t>
        </is>
      </c>
      <c r="U77" s="36" t="inlineStr">
        <is>
          <t>Jumlah Baut Batang Da</t>
        </is>
      </c>
      <c r="X77" s="172">
        <f>P56*2</f>
        <v/>
      </c>
      <c r="Y77" s="38" t="inlineStr">
        <is>
          <t>x</t>
        </is>
      </c>
      <c r="Z77" s="173" t="n">
        <v>3</v>
      </c>
      <c r="AA77" s="153" t="inlineStr">
        <is>
          <t>=</t>
        </is>
      </c>
      <c r="AB77" s="384">
        <f>Z77*X77</f>
        <v/>
      </c>
      <c r="AC77" s="36" t="inlineStr">
        <is>
          <t>bh</t>
        </is>
      </c>
      <c r="AD77" s="22" t="n"/>
    </row>
    <row r="78" ht="14.25" customHeight="1" s="324">
      <c r="C78" s="72" t="inlineStr">
        <is>
          <t>Kepala Tukang</t>
        </is>
      </c>
      <c r="D78" s="361" t="n">
        <v>0.02</v>
      </c>
      <c r="E78" s="146" t="inlineStr">
        <is>
          <t>OH</t>
        </is>
      </c>
      <c r="F78" s="141" t="n"/>
      <c r="G78" s="22" t="n"/>
      <c r="H78" s="347">
        <f>IFERROR(I16*D78,0)</f>
        <v/>
      </c>
      <c r="N78" s="162" t="n">
        <v>2</v>
      </c>
      <c r="O78" s="387">
        <f>IF($I$13+$I$15-N78&lt;0,0,((($I$13+1-N78)*$D$14)+$I$14)*TAN(RADIANS($I$8)))</f>
        <v/>
      </c>
      <c r="P78" s="36" t="inlineStr">
        <is>
          <t>m</t>
        </is>
      </c>
      <c r="Q78" s="162" t="n">
        <v>11</v>
      </c>
      <c r="R78" s="387">
        <f>IF($I$13+$I$15-Q78&lt;0,0,((($I$13+1-Q78)*$D$14)+$I$14)*TAN(RADIANS($I$8)))</f>
        <v/>
      </c>
      <c r="S78" s="36" t="inlineStr">
        <is>
          <t>m</t>
        </is>
      </c>
      <c r="U78" s="36" t="inlineStr">
        <is>
          <t>Jumlah Baut Batang Db</t>
        </is>
      </c>
      <c r="X78" s="172">
        <f>P57*2</f>
        <v/>
      </c>
      <c r="Y78" s="38" t="inlineStr">
        <is>
          <t>x</t>
        </is>
      </c>
      <c r="Z78" s="173" t="n">
        <v>3</v>
      </c>
      <c r="AA78" s="153" t="inlineStr">
        <is>
          <t>=</t>
        </is>
      </c>
      <c r="AB78" s="384">
        <f>Z78*X78</f>
        <v/>
      </c>
      <c r="AC78" s="36" t="inlineStr">
        <is>
          <t>bh</t>
        </is>
      </c>
      <c r="AD78" s="22" t="n"/>
    </row>
    <row r="79" ht="14.25" customHeight="1" s="324">
      <c r="C79" s="72" t="inlineStr">
        <is>
          <t>Mandor</t>
        </is>
      </c>
      <c r="D79" s="361" t="n">
        <v>0.0067</v>
      </c>
      <c r="E79" s="146" t="inlineStr">
        <is>
          <t>OH</t>
        </is>
      </c>
      <c r="F79" s="141" t="n"/>
      <c r="G79" s="22" t="n"/>
      <c r="H79" s="347">
        <f>IFERROR(I16*D79,0)</f>
        <v/>
      </c>
      <c r="N79" s="162" t="n">
        <v>3</v>
      </c>
      <c r="O79" s="387">
        <f>IF($I$13+$I$15-N79&lt;0,0,((($I$13+1-N79)*$D$14)+$I$14)*TAN(RADIANS($I$8)))</f>
        <v/>
      </c>
      <c r="P79" s="36" t="inlineStr">
        <is>
          <t>m</t>
        </is>
      </c>
      <c r="Q79" s="162" t="n">
        <v>12</v>
      </c>
      <c r="R79" s="387">
        <f>IF($I$13+$I$15-Q79&lt;0,0,((($I$13+1-Q79)*$D$14)+$I$14)*TAN(RADIANS($I$8)))</f>
        <v/>
      </c>
      <c r="S79" s="36" t="inlineStr">
        <is>
          <t>m</t>
        </is>
      </c>
      <c r="U79" s="36" t="inlineStr">
        <is>
          <t>Jumlah Baut Batang Dc</t>
        </is>
      </c>
      <c r="X79" s="172">
        <f>IF(AC56+AC57&gt;6,(ROUNDUP(AC56/6,0)+1)*2,2*2)</f>
        <v/>
      </c>
      <c r="Y79" s="38" t="inlineStr">
        <is>
          <t>x</t>
        </is>
      </c>
      <c r="Z79" s="173" t="n">
        <v>3</v>
      </c>
      <c r="AA79" s="153" t="inlineStr">
        <is>
          <t>=</t>
        </is>
      </c>
      <c r="AB79" s="384">
        <f>Z79*X79</f>
        <v/>
      </c>
      <c r="AC79" s="36" t="inlineStr">
        <is>
          <t>bh</t>
        </is>
      </c>
      <c r="AD79" s="22" t="n"/>
    </row>
    <row r="80" ht="14.25" customHeight="1" s="324">
      <c r="C80" s="72" t="n"/>
      <c r="D80" s="72" t="n"/>
      <c r="E80" s="72" t="n"/>
      <c r="F80" s="22" t="n"/>
      <c r="G80" s="22" t="n"/>
      <c r="N80" s="162" t="n">
        <v>4</v>
      </c>
      <c r="O80" s="387">
        <f>IF($I$13+$I$15-N80&lt;0,0,((($I$13+1-N80)*$D$14)+$I$14)*TAN(RADIANS($I$8)))</f>
        <v/>
      </c>
      <c r="P80" s="36" t="inlineStr">
        <is>
          <t>m</t>
        </is>
      </c>
      <c r="Q80" s="162" t="n">
        <v>13</v>
      </c>
      <c r="R80" s="387">
        <f>IF($I$13+$I$15-Q80&lt;0,0,((($I$13+1-Q80)*$D$14)+$I$14)*TAN(RADIANS($I$8)))</f>
        <v/>
      </c>
      <c r="S80" s="36" t="inlineStr">
        <is>
          <t>m</t>
        </is>
      </c>
      <c r="U80" s="36" t="inlineStr">
        <is>
          <t>Jumlah Baut Bracket</t>
        </is>
      </c>
      <c r="X80" s="392">
        <f>W61</f>
        <v/>
      </c>
      <c r="Y80" s="38" t="inlineStr">
        <is>
          <t>x</t>
        </is>
      </c>
      <c r="Z80" s="173" t="n">
        <v>3</v>
      </c>
      <c r="AA80" s="153" t="inlineStr">
        <is>
          <t>=</t>
        </is>
      </c>
      <c r="AB80" s="384">
        <f>Z80*X80</f>
        <v/>
      </c>
      <c r="AC80" s="36" t="inlineStr">
        <is>
          <t>bh</t>
        </is>
      </c>
      <c r="AD80" s="22" t="n"/>
    </row>
    <row r="81" ht="14.25" customHeight="1" s="324">
      <c r="C81" s="72" t="inlineStr">
        <is>
          <t>BAHAN</t>
        </is>
      </c>
      <c r="D81" s="72" t="n"/>
      <c r="E81" s="72" t="n"/>
      <c r="F81" s="22" t="n"/>
      <c r="G81" s="22" t="n"/>
      <c r="N81" s="162" t="n">
        <v>5</v>
      </c>
      <c r="O81" s="387">
        <f>IF($I$13+$I$15-N81&lt;0,0,((($I$13+1-N81)*$D$14)+$I$14)*TAN(RADIANS($I$8)))</f>
        <v/>
      </c>
      <c r="P81" s="36" t="inlineStr">
        <is>
          <t>m</t>
        </is>
      </c>
      <c r="Q81" s="162" t="n">
        <v>14</v>
      </c>
      <c r="R81" s="387">
        <f>IF($I$13+$I$15-Q81&lt;0,0,((($I$13+1-Q81)*$D$14)+$I$14)*TAN(RADIANS($I$8)))</f>
        <v/>
      </c>
      <c r="S81" s="36" t="inlineStr">
        <is>
          <t>m</t>
        </is>
      </c>
      <c r="W81" s="131" t="inlineStr">
        <is>
          <t>Jumlah Baut (Screw driver)</t>
        </is>
      </c>
      <c r="AA81" s="389" t="n"/>
      <c r="AB81" s="385">
        <f>SUM(AB76:AB80)</f>
        <v/>
      </c>
      <c r="AC81" s="19" t="inlineStr">
        <is>
          <t>bh</t>
        </is>
      </c>
    </row>
    <row r="82" ht="14.25" customHeight="1" s="324">
      <c r="C82" s="104" t="inlineStr">
        <is>
          <t>Atap metal lembaran</t>
        </is>
      </c>
      <c r="D82" s="361" t="n">
        <v>1.3</v>
      </c>
      <c r="E82" s="73" t="inlineStr">
        <is>
          <t>m²</t>
        </is>
      </c>
      <c r="F82" s="22" t="n"/>
      <c r="G82" s="22" t="n"/>
      <c r="N82" s="162" t="n">
        <v>6</v>
      </c>
      <c r="O82" s="387">
        <f>IF($I$13+$I$15-N82&lt;0,0,((($I$13+1-N82)*$D$14)+$I$14)*TAN(RADIANS($I$8)))</f>
        <v/>
      </c>
      <c r="P82" s="36" t="inlineStr">
        <is>
          <t>m</t>
        </is>
      </c>
      <c r="Q82" s="162" t="n">
        <v>15</v>
      </c>
      <c r="R82" s="387">
        <f>IF($I$13+$I$15-Q82&lt;0,0,((($I$13+1-Q82)*$D$14)+$I$14)*TAN(RADIANS($I$8)))</f>
        <v/>
      </c>
      <c r="S82" s="36" t="inlineStr">
        <is>
          <t>m</t>
        </is>
      </c>
      <c r="U82" s="19" t="inlineStr">
        <is>
          <t>Jumlah Dynabolt</t>
        </is>
      </c>
      <c r="X82" s="392">
        <f>X80</f>
        <v/>
      </c>
      <c r="Y82" s="38" t="inlineStr">
        <is>
          <t>x</t>
        </is>
      </c>
      <c r="Z82" s="173" t="n">
        <v>1</v>
      </c>
      <c r="AA82" s="153" t="inlineStr">
        <is>
          <t>=</t>
        </is>
      </c>
      <c r="AB82" s="393">
        <f>Z82*X82</f>
        <v/>
      </c>
      <c r="AC82" s="19" t="inlineStr">
        <is>
          <t>bh</t>
        </is>
      </c>
      <c r="AD82" s="22" t="n"/>
    </row>
    <row r="83" ht="14.25" customHeight="1" s="324">
      <c r="C83" s="104" t="inlineStr">
        <is>
          <t>Paku 1 inch</t>
        </is>
      </c>
      <c r="D83" s="361" t="n">
        <v>0.05</v>
      </c>
      <c r="E83" s="73" t="inlineStr">
        <is>
          <t>kg</t>
        </is>
      </c>
      <c r="F83" s="22" t="n"/>
      <c r="G83" s="22" t="n"/>
      <c r="N83" s="162" t="n">
        <v>7</v>
      </c>
      <c r="O83" s="387">
        <f>IF($I$13+$I$15-N83&lt;0,0,((($I$13+1-N83)*$D$14)+$I$14)*TAN(RADIANS($I$8)))</f>
        <v/>
      </c>
      <c r="P83" s="36" t="inlineStr">
        <is>
          <t>m</t>
        </is>
      </c>
      <c r="Q83" s="162" t="n">
        <v>16</v>
      </c>
      <c r="R83" s="387">
        <f>IF($I$13+$I$15-Q83&lt;0,0,((($I$13+1-Q83)*$D$14)+$I$14)*TAN(RADIANS($I$8)))</f>
        <v/>
      </c>
      <c r="S83" s="36" t="inlineStr">
        <is>
          <t>m</t>
        </is>
      </c>
      <c r="AD83" s="22" t="n"/>
    </row>
    <row r="84" ht="14.25" customHeight="1" s="324">
      <c r="C84" s="105" t="inlineStr">
        <is>
          <t>Nok genteng metal</t>
        </is>
      </c>
      <c r="D84" s="361" t="n">
        <v>1.1</v>
      </c>
      <c r="E84" s="73" t="inlineStr">
        <is>
          <t>bh</t>
        </is>
      </c>
      <c r="F84" s="22" t="n"/>
      <c r="G84" s="22" t="n"/>
      <c r="N84" s="162" t="n">
        <v>8</v>
      </c>
      <c r="O84" s="387">
        <f>IF($I$13+$I$15-N84&lt;0,0,((($I$13+1-N84)*$D$14)+$I$14)*TAN(RADIANS($I$8)))</f>
        <v/>
      </c>
      <c r="P84" s="36" t="inlineStr">
        <is>
          <t>m</t>
        </is>
      </c>
      <c r="Q84" s="162" t="n">
        <v>17</v>
      </c>
      <c r="R84" s="387">
        <f>IF($I$13+$I$15-Q84&lt;0,0,((($I$13+1-Q84)*$D$14)+$I$14)*TAN(RADIANS($I$8)))</f>
        <v/>
      </c>
      <c r="S84" s="36" t="inlineStr">
        <is>
          <t>m</t>
        </is>
      </c>
      <c r="U84" s="145" t="inlineStr">
        <is>
          <t>RESULT:</t>
        </is>
      </c>
      <c r="AD84" s="22" t="n"/>
    </row>
    <row r="85" ht="14.25" customHeight="1" s="324">
      <c r="C85" s="104" t="inlineStr">
        <is>
          <t>Paku sekrup</t>
        </is>
      </c>
      <c r="D85" s="361" t="n">
        <v>0.05</v>
      </c>
      <c r="E85" s="73" t="inlineStr">
        <is>
          <t>kg</t>
        </is>
      </c>
      <c r="F85" s="22" t="n"/>
      <c r="G85" s="22" t="n"/>
      <c r="N85" s="162" t="n">
        <v>9</v>
      </c>
      <c r="O85" s="387">
        <f>IF($I$13+$I$15-N85&lt;0,0,((($I$13+1-N85)*$D$14)+$I$14)*TAN(RADIANS($I$8)))</f>
        <v/>
      </c>
      <c r="P85" s="36" t="inlineStr">
        <is>
          <t>m</t>
        </is>
      </c>
      <c r="Q85" s="162" t="n">
        <v>18</v>
      </c>
      <c r="R85" s="387">
        <f>IF($I$13+$I$15-Q85&lt;0,0,((($I$13+1-Q85)*$D$14)+$I$14)*TAN(RADIANS($I$8)))</f>
        <v/>
      </c>
      <c r="S85" s="36" t="inlineStr">
        <is>
          <t>m</t>
        </is>
      </c>
      <c r="U85" s="185" t="inlineStr">
        <is>
          <t>Material Dalam 1 Set Kuda-kuda Baja Ringan</t>
        </is>
      </c>
      <c r="AB85" s="22" t="n"/>
      <c r="AC85" s="22" t="n"/>
      <c r="AD85" s="22" t="n"/>
    </row>
    <row r="86" ht="14.25" customHeight="1" s="324">
      <c r="C86" s="104" t="inlineStr">
        <is>
          <t>Listplank GRC lebar 30 cm</t>
        </is>
      </c>
      <c r="D86" s="361" t="n">
        <v>1.05</v>
      </c>
      <c r="E86" s="73" t="inlineStr">
        <is>
          <t>m¹</t>
        </is>
      </c>
      <c r="F86" s="22" t="n"/>
      <c r="G86" s="22" t="n"/>
      <c r="U86" s="394" t="inlineStr">
        <is>
          <t>Panjang Batang H</t>
        </is>
      </c>
      <c r="Y86" s="389" t="n"/>
      <c r="Z86" s="384">
        <f>R72</f>
        <v/>
      </c>
      <c r="AA86" s="36" t="inlineStr">
        <is>
          <t>m</t>
        </is>
      </c>
      <c r="AB86" s="22" t="n"/>
      <c r="AC86" s="22" t="n"/>
      <c r="AD86" s="22" t="n"/>
    </row>
    <row r="87" ht="14.25" customHeight="1" s="324">
      <c r="C87" s="104" t="inlineStr">
        <is>
          <t>Listplank GRC lebar 20 cm</t>
        </is>
      </c>
      <c r="D87" s="363" t="n">
        <v>1.05</v>
      </c>
      <c r="E87" s="73" t="inlineStr">
        <is>
          <t>m¹</t>
        </is>
      </c>
      <c r="F87" s="22" t="n"/>
      <c r="G87" s="22" t="n"/>
      <c r="N87" s="145" t="inlineStr">
        <is>
          <t>Analisa Panjang Da</t>
        </is>
      </c>
      <c r="Q87" s="145" t="inlineStr">
        <is>
          <t>Analisa Panjang Db</t>
        </is>
      </c>
      <c r="U87" s="394" t="inlineStr">
        <is>
          <t>Panjang Batang Da</t>
        </is>
      </c>
      <c r="Y87" s="389" t="n"/>
      <c r="Z87" s="384">
        <f>O98</f>
        <v/>
      </c>
      <c r="AA87" s="36" t="inlineStr">
        <is>
          <t>m</t>
        </is>
      </c>
      <c r="AB87" s="22" t="n"/>
      <c r="AC87" s="22" t="n"/>
      <c r="AD87" s="22" t="n"/>
    </row>
    <row r="88" ht="14.25" customHeight="1" s="324">
      <c r="C88" s="72" t="inlineStr">
        <is>
          <t>Paku 2 inch</t>
        </is>
      </c>
      <c r="D88" s="363" t="n">
        <v>0.05</v>
      </c>
      <c r="E88" s="73" t="inlineStr">
        <is>
          <t>kg</t>
        </is>
      </c>
      <c r="F88" s="22" t="n"/>
      <c r="G88" s="22" t="n"/>
      <c r="N88" s="160" t="inlineStr">
        <is>
          <t>Da</t>
        </is>
      </c>
      <c r="Q88" s="160" t="inlineStr">
        <is>
          <t>Db</t>
        </is>
      </c>
      <c r="U88" s="394" t="inlineStr">
        <is>
          <t>Panjang Batang Db</t>
        </is>
      </c>
      <c r="Y88" s="389" t="n"/>
      <c r="Z88" s="384">
        <f>R99</f>
        <v/>
      </c>
      <c r="AA88" s="36" t="inlineStr">
        <is>
          <t>m</t>
        </is>
      </c>
      <c r="AB88" s="22" t="n"/>
      <c r="AC88" s="22" t="n"/>
      <c r="AD88" s="22" t="n"/>
    </row>
    <row r="89" ht="14.25" customHeight="1" s="324">
      <c r="C89" s="22" t="n"/>
      <c r="D89" s="22" t="n"/>
      <c r="E89" s="22" t="n"/>
      <c r="F89" s="22" t="n"/>
      <c r="G89" s="22" t="n"/>
      <c r="N89" s="162" t="n">
        <v>1</v>
      </c>
      <c r="O89" s="387">
        <f>IF($R$56-N89&lt;0,0,(((O63^2)+(O77^2))^0.5))</f>
        <v/>
      </c>
      <c r="P89" s="36" t="inlineStr">
        <is>
          <t>m</t>
        </is>
      </c>
      <c r="Q89" s="162" t="n">
        <v>1</v>
      </c>
      <c r="R89" s="384">
        <f>IF($R$57-Q89&lt;0,0,(((O64^2)+(O79^2))^0.5))</f>
        <v/>
      </c>
      <c r="S89" s="36" t="inlineStr">
        <is>
          <t>m</t>
        </is>
      </c>
      <c r="U89" s="394" t="inlineStr">
        <is>
          <t>Panjang Batang Dc</t>
        </is>
      </c>
      <c r="Y89" s="389" t="n"/>
      <c r="Z89" s="384">
        <f>AC58</f>
        <v/>
      </c>
      <c r="AA89" s="36" t="inlineStr">
        <is>
          <t>m</t>
        </is>
      </c>
      <c r="AB89" s="22" t="n"/>
      <c r="AC89" s="22" t="n"/>
      <c r="AD89" s="22" t="n"/>
    </row>
    <row r="90" ht="14.25" customHeight="1" s="324">
      <c r="C90" s="22" t="n"/>
      <c r="D90" s="22" t="n"/>
      <c r="E90" s="22" t="n"/>
      <c r="F90" s="22" t="n"/>
      <c r="G90" s="22" t="n"/>
      <c r="N90" s="162" t="n">
        <v>2</v>
      </c>
      <c r="O90" s="387">
        <f>IF($R$56-N90&lt;0,0,(((O65^2)+(O79^2))^0.5))</f>
        <v/>
      </c>
      <c r="P90" s="36" t="inlineStr">
        <is>
          <t>m</t>
        </is>
      </c>
      <c r="Q90" s="162" t="n">
        <v>2</v>
      </c>
      <c r="R90" s="384">
        <f>IF($R$57-Q90&lt;0,0,(((O66^2)+(O81^2))^0.5))</f>
        <v/>
      </c>
      <c r="S90" s="36" t="inlineStr">
        <is>
          <t>m</t>
        </is>
      </c>
      <c r="U90" s="394" t="inlineStr">
        <is>
          <t>Panjang Bracket</t>
        </is>
      </c>
      <c r="Y90" s="389" t="n"/>
      <c r="Z90" s="384">
        <f>W63</f>
        <v/>
      </c>
      <c r="AA90" s="36" t="inlineStr">
        <is>
          <t>m</t>
        </is>
      </c>
      <c r="AB90" s="22" t="n"/>
      <c r="AC90" s="22" t="n"/>
      <c r="AD90" s="22" t="n"/>
    </row>
    <row r="91" ht="14.25" customHeight="1" s="324">
      <c r="C91" s="22" t="n"/>
      <c r="D91" s="22" t="n"/>
      <c r="E91" s="22" t="n"/>
      <c r="N91" s="162" t="n">
        <v>3</v>
      </c>
      <c r="O91" s="387">
        <f>IF($R$56-N91&lt;0,0,(((O67^2)+(O81^2))^0.5))</f>
        <v/>
      </c>
      <c r="P91" s="36" t="inlineStr">
        <is>
          <t>m</t>
        </is>
      </c>
      <c r="Q91" s="162" t="n">
        <v>3</v>
      </c>
      <c r="R91" s="384">
        <f>IF($R$57-Q91&lt;0,0,(((O68^2)+(O83^2))^0.5))</f>
        <v/>
      </c>
      <c r="S91" s="36" t="inlineStr">
        <is>
          <t>m</t>
        </is>
      </c>
      <c r="U91" s="394" t="inlineStr">
        <is>
          <t>Panjang Overstek Sambungan</t>
        </is>
      </c>
      <c r="Y91" s="389" t="n"/>
      <c r="Z91" s="384">
        <f>AA70</f>
        <v/>
      </c>
      <c r="AA91" s="36" t="inlineStr">
        <is>
          <t>m</t>
        </is>
      </c>
      <c r="AB91" s="22" t="n"/>
      <c r="AC91" s="22" t="n"/>
      <c r="AD91" s="22" t="n"/>
    </row>
    <row r="92" ht="14.25" customHeight="1" s="324">
      <c r="C92" s="22" t="n"/>
      <c r="D92" s="22" t="n"/>
      <c r="E92" s="22" t="n"/>
      <c r="N92" s="162" t="n">
        <v>4</v>
      </c>
      <c r="O92" s="387">
        <f>IF($R$56-N92&lt;0,0,(((O69^2)+(O83^2))^0.5))</f>
        <v/>
      </c>
      <c r="P92" s="36" t="inlineStr">
        <is>
          <t>m</t>
        </is>
      </c>
      <c r="Q92" s="162" t="n">
        <v>4</v>
      </c>
      <c r="R92" s="384">
        <f>IF($R$57-Q92&lt;0,0,(((O70^2)+(O85^2))^0.5))</f>
        <v/>
      </c>
      <c r="S92" s="36" t="inlineStr">
        <is>
          <t>m</t>
        </is>
      </c>
      <c r="U92" s="394" t="inlineStr">
        <is>
          <t>Panjang Profil C75</t>
        </is>
      </c>
      <c r="Y92" s="389" t="n"/>
      <c r="Z92" s="395">
        <f>SUM(Z86:Z91)</f>
        <v/>
      </c>
      <c r="AA92" s="19" t="inlineStr">
        <is>
          <t>m</t>
        </is>
      </c>
      <c r="AB92" s="22" t="n"/>
      <c r="AC92" s="22" t="n"/>
      <c r="AD92" s="22" t="n"/>
    </row>
    <row r="93" ht="14.25" customHeight="1" s="324">
      <c r="C93" s="22" t="n"/>
      <c r="D93" s="22" t="n"/>
      <c r="E93" s="22" t="n"/>
      <c r="N93" s="162" t="n">
        <v>5</v>
      </c>
      <c r="O93" s="387">
        <f>IF($R$56-N93&lt;0,0,(((O71^2)+(O85^2))^0.5))</f>
        <v/>
      </c>
      <c r="P93" s="36" t="inlineStr">
        <is>
          <t>m</t>
        </is>
      </c>
      <c r="Q93" s="162" t="n">
        <v>5</v>
      </c>
      <c r="R93" s="384">
        <f>IF($R$57-Q93&lt;0,0,(((R63^2)+(R78^2))^0.5))</f>
        <v/>
      </c>
      <c r="S93" s="36" t="inlineStr">
        <is>
          <t>m</t>
        </is>
      </c>
      <c r="W93" s="396" t="inlineStr">
        <is>
          <t>Total Profil C75</t>
        </is>
      </c>
      <c r="X93" s="397" t="n"/>
      <c r="Y93" s="398" t="n"/>
      <c r="Z93" s="385">
        <f>ROUNDUP(Z92/6,0)</f>
        <v/>
      </c>
      <c r="AA93" s="19" t="inlineStr">
        <is>
          <t>btg</t>
        </is>
      </c>
      <c r="AB93" s="22" t="n"/>
      <c r="AC93" s="22" t="n"/>
    </row>
    <row r="94" ht="14.25" customHeight="1" s="324">
      <c r="C94" s="22" t="n"/>
      <c r="D94" s="22" t="n"/>
      <c r="E94" s="22" t="n"/>
      <c r="N94" s="162" t="n">
        <v>6</v>
      </c>
      <c r="O94" s="387">
        <f>IF($R$56-N94&lt;0,0,(((R64^2)+(R78^2))^0.5))</f>
        <v/>
      </c>
      <c r="P94" s="36" t="inlineStr">
        <is>
          <t>m</t>
        </is>
      </c>
      <c r="Q94" s="162" t="n">
        <v>6</v>
      </c>
      <c r="R94" s="384">
        <f>IF($R$57-Q94&lt;0,0,(((R65^2)+(R80^2))^0.5))</f>
        <v/>
      </c>
      <c r="S94" s="36" t="inlineStr">
        <is>
          <t>m</t>
        </is>
      </c>
      <c r="W94" s="396" t="inlineStr">
        <is>
          <t xml:space="preserve">Total Baut </t>
        </is>
      </c>
      <c r="X94" s="397" t="n"/>
      <c r="Y94" s="398" t="n"/>
      <c r="Z94" s="385">
        <f>AB81</f>
        <v/>
      </c>
      <c r="AA94" s="19" t="inlineStr">
        <is>
          <t>bh</t>
        </is>
      </c>
      <c r="AB94" s="22" t="n"/>
      <c r="AC94" s="22" t="n"/>
    </row>
    <row r="95" ht="14.25" customHeight="1" s="324">
      <c r="C95" s="22" t="n"/>
      <c r="D95" s="22" t="n"/>
      <c r="E95" s="22" t="n"/>
      <c r="N95" s="162" t="n">
        <v>7</v>
      </c>
      <c r="O95" s="387">
        <f>IF($R$56-N95&lt;0,0,(((R66^2)+(R80^2))^0.5))</f>
        <v/>
      </c>
      <c r="P95" s="36" t="inlineStr">
        <is>
          <t>m</t>
        </is>
      </c>
      <c r="Q95" s="162" t="n">
        <v>7</v>
      </c>
      <c r="R95" s="384">
        <f>IF($R$57-Q95&lt;0,0,(((R67^2)+(R82^2))^0.5))</f>
        <v/>
      </c>
      <c r="S95" s="36" t="inlineStr">
        <is>
          <t>m</t>
        </is>
      </c>
      <c r="W95" s="396" t="inlineStr">
        <is>
          <t>Total Dynabolt</t>
        </is>
      </c>
      <c r="X95" s="397" t="n"/>
      <c r="Y95" s="398" t="n"/>
      <c r="Z95" s="385">
        <f>AB82</f>
        <v/>
      </c>
      <c r="AA95" s="19" t="inlineStr">
        <is>
          <t>bh</t>
        </is>
      </c>
      <c r="AB95" s="22" t="n"/>
      <c r="AC95" s="22" t="n"/>
    </row>
    <row r="96" ht="14.25" customHeight="1" s="324">
      <c r="C96" s="22" t="n"/>
      <c r="D96" s="22" t="n"/>
      <c r="E96" s="22" t="n"/>
      <c r="N96" s="162" t="n">
        <v>8</v>
      </c>
      <c r="O96" s="387">
        <f>IF($R$56-N96&lt;0,0,(((R68^2)+(R82^2))^0.5))</f>
        <v/>
      </c>
      <c r="P96" s="36" t="inlineStr">
        <is>
          <t>m</t>
        </is>
      </c>
      <c r="Q96" s="162" t="n">
        <v>8</v>
      </c>
      <c r="R96" s="384">
        <f>IF($R$57-Q96&lt;0,0,(((R69^2)+(R84^2))^0.5))</f>
        <v/>
      </c>
      <c r="S96" s="36" t="inlineStr">
        <is>
          <t>m</t>
        </is>
      </c>
    </row>
    <row r="97" ht="14.25" customHeight="1" s="324">
      <c r="C97" s="22" t="n"/>
      <c r="D97" s="22" t="n"/>
      <c r="E97" s="22" t="n"/>
      <c r="N97" s="162" t="n">
        <v>9</v>
      </c>
      <c r="O97" s="387">
        <f>IF($R$56-N97&lt;0,0,(((R71^2)+(R85^2))^0.5))</f>
        <v/>
      </c>
      <c r="P97" s="36" t="inlineStr">
        <is>
          <t>m</t>
        </is>
      </c>
      <c r="Q97" s="162" t="n">
        <v>9</v>
      </c>
      <c r="R97" s="399">
        <f>IF($R$57-Q97&lt;0,0,(((R71^2)+(R85^2))^0.5))</f>
        <v/>
      </c>
      <c r="S97" s="36" t="inlineStr">
        <is>
          <t>m</t>
        </is>
      </c>
    </row>
    <row r="98" ht="14.25" customHeight="1" s="324">
      <c r="C98" s="22" t="n"/>
      <c r="D98" s="22" t="n"/>
      <c r="E98" s="22" t="n"/>
      <c r="N98" s="44" t="inlineStr">
        <is>
          <t>Panjang Batang Da</t>
        </is>
      </c>
      <c r="O98" s="385">
        <f>(O89+O90+O91+O92+O93+O94+O95+O96+O97)*2</f>
        <v/>
      </c>
      <c r="P98" s="19" t="inlineStr">
        <is>
          <t>m</t>
        </is>
      </c>
      <c r="Q98" s="44" t="n"/>
      <c r="R98" s="400" t="n"/>
    </row>
    <row r="99" ht="14.25" customHeight="1" s="324">
      <c r="C99" s="22" t="n"/>
      <c r="D99" s="22" t="n"/>
      <c r="E99" s="22" t="n"/>
      <c r="Q99" s="44" t="inlineStr">
        <is>
          <t>Panjang Batang Db</t>
        </is>
      </c>
      <c r="R99" s="385">
        <f>(R89+R90+R91+R92+R93+R94+R95+R96+R97)*2</f>
        <v/>
      </c>
      <c r="S99" s="19" t="inlineStr">
        <is>
          <t>m</t>
        </is>
      </c>
    </row>
    <row r="100" ht="14.25" customHeight="1" s="324">
      <c r="C100" s="22" t="n"/>
      <c r="D100" s="22" t="n"/>
      <c r="E100" s="22" t="n"/>
    </row>
    <row r="101" ht="14.25" customHeight="1" s="324">
      <c r="C101" s="22" t="n"/>
      <c r="D101" s="22" t="n"/>
      <c r="E101" s="22" t="n"/>
      <c r="N101" s="145" t="n"/>
      <c r="Q101" s="349" t="n"/>
      <c r="R101" s="349" t="n"/>
      <c r="S101" s="22" t="n"/>
      <c r="T101" s="22" t="n"/>
      <c r="U101" s="22" t="n"/>
      <c r="V101" s="22" t="n"/>
    </row>
    <row r="102" ht="14.25" customHeight="1" s="324">
      <c r="C102" s="22" t="n"/>
      <c r="D102" s="22" t="n"/>
      <c r="E102" s="22" t="n"/>
      <c r="N102" s="38" t="n"/>
      <c r="O102" s="337" t="n"/>
      <c r="R102" s="19" t="n"/>
      <c r="S102" s="337" t="n"/>
      <c r="U102" s="38" t="n"/>
      <c r="V102" s="337" t="n"/>
    </row>
    <row r="103" ht="14.25" customHeight="1" s="324">
      <c r="C103" s="22" t="n"/>
      <c r="D103" s="22" t="n"/>
      <c r="E103" s="22" t="n"/>
      <c r="N103" s="38" t="n"/>
      <c r="O103" s="337" t="n"/>
      <c r="Q103" s="19" t="n"/>
      <c r="R103" s="42" t="n"/>
      <c r="S103" s="337" t="n"/>
      <c r="U103" s="38" t="n"/>
      <c r="V103" s="337" t="n"/>
    </row>
    <row r="104" ht="14.25" customHeight="1" s="324">
      <c r="C104" s="22" t="n"/>
      <c r="D104" s="22" t="n"/>
      <c r="E104" s="22" t="n"/>
      <c r="R104" s="127" t="n"/>
      <c r="V104" s="372" t="n"/>
      <c r="W104" s="19" t="n"/>
    </row>
    <row r="105" ht="14.25" customHeight="1" s="324">
      <c r="C105" s="22" t="n"/>
      <c r="D105" s="22" t="n"/>
      <c r="E105" s="22" t="n"/>
    </row>
    <row r="106" ht="14.25" customHeight="1" s="324">
      <c r="N106" s="145" t="n"/>
    </row>
    <row r="107" ht="14.25" customHeight="1" s="324">
      <c r="P107" s="337" t="n"/>
    </row>
    <row r="108" ht="14.25" customHeight="1" s="324">
      <c r="P108" s="337" t="n"/>
    </row>
    <row r="109" ht="14.25" customHeight="1" s="324">
      <c r="P109" s="372" t="n"/>
      <c r="Q109" s="19" t="n"/>
    </row>
    <row r="110" ht="14.25" customHeight="1" s="324"/>
    <row r="111" ht="14.25" customHeight="1" s="324">
      <c r="N111" s="145" t="n"/>
    </row>
    <row r="112" ht="14.25" customHeight="1" s="324">
      <c r="P112" s="38" t="n"/>
      <c r="Q112" s="38" t="n"/>
      <c r="R112" s="337" t="n"/>
      <c r="S112" s="38" t="n"/>
      <c r="T112" s="337" t="n"/>
      <c r="V112" s="22" t="n"/>
      <c r="W112" s="22" t="n"/>
    </row>
    <row r="113" ht="14.25" customHeight="1" s="324">
      <c r="P113" s="38" t="n"/>
      <c r="Q113" s="38" t="n"/>
      <c r="R113" s="337" t="n"/>
      <c r="S113" s="38" t="n"/>
      <c r="T113" s="337" t="n"/>
      <c r="V113" s="22" t="n"/>
      <c r="W113" s="22" t="n"/>
    </row>
    <row r="114" ht="14.25" customHeight="1" s="324">
      <c r="P114" s="38" t="n"/>
      <c r="Q114" s="38" t="n"/>
      <c r="R114" s="337" t="n"/>
      <c r="S114" s="38" t="n"/>
      <c r="T114" s="337" t="n"/>
      <c r="V114" s="22" t="n"/>
      <c r="W114" s="22" t="n"/>
    </row>
    <row r="115" ht="14.25" customHeight="1" s="324">
      <c r="P115" s="38" t="n"/>
      <c r="Q115" s="38" t="n"/>
      <c r="R115" s="337" t="n"/>
      <c r="S115" s="38" t="n"/>
      <c r="T115" s="337" t="n"/>
      <c r="V115" s="22" t="n"/>
      <c r="W115" s="22" t="n"/>
    </row>
    <row r="116" ht="14.25" customHeight="1" s="324">
      <c r="P116" s="127" t="n"/>
      <c r="T116" s="372" t="n"/>
      <c r="U116" s="19" t="n"/>
      <c r="V116" s="22" t="n"/>
      <c r="W116" s="22" t="n"/>
    </row>
    <row r="117" ht="14.25" customHeight="1" s="324">
      <c r="V117" s="22" t="n"/>
      <c r="W117" s="22" t="n"/>
    </row>
    <row r="118" ht="14.25" customHeight="1" s="324">
      <c r="N118" s="145" t="n"/>
    </row>
    <row r="119" ht="14.25" customHeight="1" s="324">
      <c r="Q119" s="38" t="n"/>
      <c r="R119" s="38" t="n"/>
      <c r="S119" s="38" t="n"/>
      <c r="T119" s="38" t="n"/>
      <c r="U119" s="337" t="n"/>
      <c r="W119" s="22" t="n"/>
    </row>
    <row r="120" ht="14.25" customHeight="1" s="324">
      <c r="Q120" s="38" t="n"/>
      <c r="R120" s="38" t="n"/>
      <c r="S120" s="38" t="n"/>
      <c r="T120" s="38" t="n"/>
      <c r="U120" s="337" t="n"/>
      <c r="W120" s="22" t="n"/>
    </row>
    <row r="121" ht="14.25" customHeight="1" s="324">
      <c r="Q121" s="38" t="n"/>
      <c r="R121" s="38" t="n"/>
      <c r="S121" s="38" t="n"/>
      <c r="T121" s="38" t="n"/>
      <c r="U121" s="337" t="n"/>
      <c r="W121" s="22" t="n"/>
    </row>
    <row r="122" ht="14.25" customHeight="1" s="324">
      <c r="Q122" s="38" t="n"/>
      <c r="R122" s="38" t="n"/>
      <c r="S122" s="38" t="n"/>
      <c r="T122" s="38" t="n"/>
      <c r="U122" s="337" t="n"/>
      <c r="W122" s="22" t="n"/>
    </row>
    <row r="123" ht="14.25" customHeight="1" s="324">
      <c r="Q123" s="38" t="n"/>
      <c r="R123" s="38" t="n"/>
      <c r="S123" s="38" t="n"/>
      <c r="T123" s="38" t="n"/>
      <c r="U123" s="337" t="n"/>
      <c r="W123" s="22" t="n"/>
    </row>
    <row r="124" ht="14.25" customHeight="1" s="324">
      <c r="P124" s="127" t="n"/>
      <c r="U124" s="372" t="n"/>
      <c r="V124" s="19" t="n"/>
      <c r="W124" s="22" t="n"/>
    </row>
    <row r="125" ht="14.25" customHeight="1" s="324">
      <c r="N125" s="19" t="n"/>
      <c r="Q125" s="38" t="n"/>
      <c r="R125" s="38" t="n"/>
      <c r="S125" s="38" t="n"/>
      <c r="T125" s="38" t="n"/>
      <c r="U125" s="372" t="n"/>
      <c r="V125" s="19" t="n"/>
      <c r="W125" s="22" t="n"/>
    </row>
    <row r="126" ht="14.25" customHeight="1" s="324">
      <c r="W126" s="22" t="n"/>
    </row>
    <row r="127" ht="14.25" customHeight="1" s="324">
      <c r="N127" s="145" t="n"/>
    </row>
    <row r="128" ht="14.25" customHeight="1" s="324">
      <c r="N128" s="185" t="n"/>
      <c r="U128" s="22" t="n"/>
      <c r="V128" s="22" t="n"/>
      <c r="W128" s="22" t="n"/>
    </row>
    <row r="129" ht="14.25" customHeight="1" s="324">
      <c r="S129" s="337" t="n"/>
      <c r="U129" s="22" t="n"/>
      <c r="V129" s="22" t="n"/>
      <c r="W129" s="22" t="n"/>
    </row>
    <row r="130" ht="14.25" customHeight="1" s="324">
      <c r="S130" s="337" t="n"/>
      <c r="U130" s="22" t="n"/>
      <c r="V130" s="22" t="n"/>
      <c r="W130" s="22" t="n"/>
    </row>
    <row r="131" ht="14.25" customHeight="1" s="324">
      <c r="S131" s="337" t="n"/>
      <c r="U131" s="22" t="n"/>
      <c r="V131" s="22" t="n"/>
      <c r="W131" s="22" t="n"/>
    </row>
    <row r="132" ht="14.25" customHeight="1" s="324">
      <c r="S132" s="337" t="n"/>
      <c r="U132" s="22" t="n"/>
      <c r="V132" s="22" t="n"/>
      <c r="W132" s="22" t="n"/>
    </row>
    <row r="133" ht="14.25" customHeight="1" s="324">
      <c r="S133" s="337" t="n"/>
      <c r="U133" s="22" t="n"/>
      <c r="V133" s="22" t="n"/>
      <c r="W133" s="22" t="n"/>
    </row>
    <row r="134" ht="14.25" customHeight="1" s="324">
      <c r="S134" s="337" t="n"/>
      <c r="U134" s="22" t="n"/>
      <c r="V134" s="22" t="n"/>
      <c r="W134" s="22" t="n"/>
    </row>
    <row r="135" ht="14.25" customHeight="1" s="324">
      <c r="S135" s="372" t="n"/>
      <c r="T135" s="19" t="n"/>
      <c r="U135" s="22" t="n"/>
      <c r="V135" s="22" t="n"/>
      <c r="W135" s="22" t="n"/>
    </row>
    <row r="136" ht="14.25" customHeight="1" s="324">
      <c r="P136" s="223" t="n"/>
      <c r="S136" s="372" t="n"/>
      <c r="T136" s="19" t="n"/>
      <c r="U136" s="22" t="n"/>
      <c r="V136" s="22" t="n"/>
      <c r="W136" s="22" t="n"/>
    </row>
    <row r="137" ht="14.25" customHeight="1" s="324">
      <c r="P137" s="223" t="n"/>
      <c r="S137" s="372" t="n"/>
      <c r="T137" s="19" t="n"/>
      <c r="U137" s="22" t="n"/>
      <c r="V137" s="22" t="n"/>
      <c r="W137" s="22" t="n"/>
    </row>
    <row r="138" ht="14.25" customHeight="1" s="324">
      <c r="P138" s="223" t="n"/>
      <c r="S138" s="372" t="n"/>
      <c r="T138" s="19" t="n"/>
      <c r="U138" s="22" t="n"/>
      <c r="V138" s="22" t="n"/>
      <c r="W138" s="22" t="n"/>
    </row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34">
    <mergeCell ref="W95:Y95"/>
    <mergeCell ref="G12:H12"/>
    <mergeCell ref="W94:Y94"/>
    <mergeCell ref="O26:Q26"/>
    <mergeCell ref="W70:Z70"/>
    <mergeCell ref="U90:Y90"/>
    <mergeCell ref="P136:R136"/>
    <mergeCell ref="U86:Y86"/>
    <mergeCell ref="W93:Y93"/>
    <mergeCell ref="C65:D65"/>
    <mergeCell ref="N128:S128"/>
    <mergeCell ref="P124:T124"/>
    <mergeCell ref="P137:R137"/>
    <mergeCell ref="C75:D75"/>
    <mergeCell ref="D3:I3"/>
    <mergeCell ref="G13:H13"/>
    <mergeCell ref="Q27:Q28"/>
    <mergeCell ref="Y58:AB58"/>
    <mergeCell ref="U91:Y91"/>
    <mergeCell ref="C60:D60"/>
    <mergeCell ref="U87:Y87"/>
    <mergeCell ref="U85:Z85"/>
    <mergeCell ref="G15:H15"/>
    <mergeCell ref="W81:AA81"/>
    <mergeCell ref="O13:Q13"/>
    <mergeCell ref="G14:H14"/>
    <mergeCell ref="C70:D70"/>
    <mergeCell ref="U89:Y89"/>
    <mergeCell ref="R104:U104"/>
    <mergeCell ref="U92:Y92"/>
    <mergeCell ref="P138:R138"/>
    <mergeCell ref="G16:H16"/>
    <mergeCell ref="U88:Y88"/>
    <mergeCell ref="P116:S116"/>
  </mergeCells>
  <dataValidations count="1">
    <dataValidation sqref="L9:L12 L23:L24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theme="1"/>
    <outlinePr summaryBelow="1" summaryRight="1"/>
    <pageSetUpPr/>
  </sheetPr>
  <dimension ref="A1:R9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5.71" customWidth="1" style="324" min="2" max="2"/>
    <col width="21.57" customWidth="1" style="324" min="3" max="3"/>
    <col width="11.71" customWidth="1" style="324" min="4" max="4"/>
    <col width="4.71" customWidth="1" style="324" min="5" max="5"/>
    <col width="5.71" customWidth="1" style="324" min="6" max="6"/>
    <col width="21.57" customWidth="1" style="324" min="7" max="7"/>
    <col width="11.71" customWidth="1" style="324" min="8" max="8"/>
    <col width="4.71" customWidth="1" style="324" min="9" max="9"/>
    <col width="3.71" customWidth="1" style="324" min="10" max="10"/>
    <col width="5.29" customWidth="1" style="324" min="11" max="11"/>
    <col width="10.43" customWidth="1" style="324" min="12" max="12"/>
    <col width="11.71" customWidth="1" style="324" min="13" max="14"/>
    <col width="10.71" customWidth="1" style="324" min="15" max="15"/>
    <col width="16.71" customWidth="1" style="324" min="16" max="16"/>
    <col width="19.71" customWidth="1" style="324" min="17" max="17"/>
    <col width="3.86" customWidth="1" style="324" min="18" max="18"/>
    <col width="8.710000000000001" customWidth="1" style="324" min="19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108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</row>
    <row r="4" ht="14.25" customHeight="1" s="324"/>
    <row r="5" ht="14.25" customHeight="1" s="324">
      <c r="B5" s="11" t="inlineStr">
        <is>
          <t>12.</t>
        </is>
      </c>
      <c r="C5" s="12" t="inlineStr">
        <is>
          <t>PEKERJAAN PLESTERAN DINDING &amp; ACIAN</t>
        </is>
      </c>
      <c r="D5" s="13" t="n"/>
      <c r="E5" s="13" t="n"/>
      <c r="F5" s="13" t="n"/>
    </row>
    <row r="6" ht="14.25" customHeight="1" s="324">
      <c r="B6" s="10" t="n"/>
      <c r="C6" s="10" t="n"/>
      <c r="D6" s="10" t="n"/>
      <c r="E6" s="10" t="n"/>
      <c r="F6" s="10" t="n"/>
      <c r="G6" s="10" t="n"/>
      <c r="H6" s="10" t="n"/>
      <c r="I6" s="14" t="n"/>
      <c r="K6" s="16" t="n"/>
      <c r="L6" s="16" t="n"/>
      <c r="M6" s="16" t="n"/>
      <c r="N6" s="10" t="n"/>
      <c r="O6" s="10" t="n"/>
      <c r="P6" s="10" t="n"/>
      <c r="Q6" s="10" t="n"/>
      <c r="R6" s="14" t="n"/>
    </row>
    <row r="7" ht="14.25" customHeight="1" s="324">
      <c r="B7" s="17" t="inlineStr">
        <is>
          <t>12.1</t>
        </is>
      </c>
      <c r="C7" s="17" t="inlineStr">
        <is>
          <t>Dimensi Utama</t>
        </is>
      </c>
      <c r="D7" s="18" t="n"/>
      <c r="E7" s="18" t="n"/>
      <c r="F7" s="17" t="n"/>
      <c r="G7" s="17" t="n"/>
      <c r="H7" s="18" t="n"/>
      <c r="I7" s="20" t="n"/>
      <c r="K7" s="17" t="inlineStr">
        <is>
          <t>12.3</t>
        </is>
      </c>
      <c r="L7" s="17" t="inlineStr">
        <is>
          <t>Result</t>
        </is>
      </c>
      <c r="M7" s="17" t="n"/>
      <c r="N7" s="18" t="n"/>
      <c r="O7" s="18" t="n"/>
      <c r="P7" s="18" t="n"/>
      <c r="Q7" s="18" t="n"/>
      <c r="R7" s="20" t="n"/>
    </row>
    <row r="8" ht="14.25" customHeight="1" s="324">
      <c r="B8" s="22" t="n"/>
      <c r="C8" s="23" t="inlineStr">
        <is>
          <t>Ukuran dinding</t>
        </is>
      </c>
      <c r="D8" s="22" t="n"/>
      <c r="F8" s="22" t="n"/>
      <c r="G8" s="23" t="inlineStr">
        <is>
          <t>Ukuran ampig</t>
        </is>
      </c>
      <c r="H8" s="22" t="n"/>
      <c r="I8" s="20" t="n"/>
      <c r="K8" s="25" t="n"/>
      <c r="L8" s="25" t="inlineStr">
        <is>
          <t>Uraian</t>
        </is>
      </c>
      <c r="M8" s="25" t="n"/>
      <c r="N8" s="25" t="inlineStr">
        <is>
          <t>Volume</t>
        </is>
      </c>
      <c r="O8" s="25" t="inlineStr">
        <is>
          <t>Satuan</t>
        </is>
      </c>
      <c r="P8" s="25" t="inlineStr">
        <is>
          <t>Harga Satuan (Rp)</t>
        </is>
      </c>
      <c r="Q8" s="25" t="inlineStr">
        <is>
          <t>Jumlah Harga (Rp)</t>
        </is>
      </c>
      <c r="R8" s="20" t="n"/>
    </row>
    <row r="9" ht="14.25" customHeight="1" s="324">
      <c r="B9" s="26" t="inlineStr">
        <is>
          <t>Pi</t>
        </is>
      </c>
      <c r="C9" s="22" t="inlineStr">
        <is>
          <t>Panjang dinding interior</t>
        </is>
      </c>
      <c r="D9" s="29" t="n">
        <v>36</v>
      </c>
      <c r="E9" s="22" t="inlineStr">
        <is>
          <t>m</t>
        </is>
      </c>
      <c r="F9" s="26" t="inlineStr">
        <is>
          <t>T2</t>
        </is>
      </c>
      <c r="G9" s="22" t="inlineStr">
        <is>
          <t>Tinggi ampig</t>
        </is>
      </c>
      <c r="H9" s="29" t="n">
        <v>2.3</v>
      </c>
      <c r="I9" s="20" t="inlineStr">
        <is>
          <t>m</t>
        </is>
      </c>
      <c r="K9" s="33" t="n">
        <v>1</v>
      </c>
      <c r="L9" s="22" t="inlineStr">
        <is>
          <t>Pekerja</t>
        </is>
      </c>
      <c r="N9" s="335">
        <f>H57</f>
        <v/>
      </c>
      <c r="O9" s="38" t="inlineStr">
        <is>
          <t>OH</t>
        </is>
      </c>
      <c r="P9" s="336" t="n">
        <v>100000</v>
      </c>
      <c r="Q9" s="337">
        <f>IFERROR((P9*N9)*K9,0)</f>
        <v/>
      </c>
      <c r="R9" s="20" t="n"/>
    </row>
    <row r="10" ht="14.25" customHeight="1" s="324">
      <c r="B10" s="46" t="inlineStr">
        <is>
          <t>Pe</t>
        </is>
      </c>
      <c r="C10" s="22" t="inlineStr">
        <is>
          <t>Panjang dinding eksterior</t>
        </is>
      </c>
      <c r="D10" s="29" t="n">
        <v>39</v>
      </c>
      <c r="E10" s="22" t="inlineStr">
        <is>
          <t>m</t>
        </is>
      </c>
      <c r="F10" s="26" t="inlineStr">
        <is>
          <t>a2</t>
        </is>
      </c>
      <c r="G10" s="22" t="inlineStr">
        <is>
          <t>Lebar alas</t>
        </is>
      </c>
      <c r="H10" s="29" t="n">
        <v>9</v>
      </c>
      <c r="I10" s="20" t="inlineStr">
        <is>
          <t>m</t>
        </is>
      </c>
      <c r="K10" s="33" t="n">
        <v>1</v>
      </c>
      <c r="L10" s="22" t="inlineStr">
        <is>
          <t>Tukang</t>
        </is>
      </c>
      <c r="N10" s="335">
        <f>H58</f>
        <v/>
      </c>
      <c r="O10" s="38" t="inlineStr">
        <is>
          <t>OH</t>
        </is>
      </c>
      <c r="P10" s="336" t="n">
        <v>145000</v>
      </c>
      <c r="Q10" s="337">
        <f>IFERROR((P10*N10)*K10,0)</f>
        <v/>
      </c>
      <c r="R10" s="20" t="n"/>
    </row>
    <row r="11" ht="14.25" customHeight="1" s="324">
      <c r="B11" s="26" t="inlineStr">
        <is>
          <t>T</t>
        </is>
      </c>
      <c r="C11" s="22" t="inlineStr">
        <is>
          <t>Tinggi dinding</t>
        </is>
      </c>
      <c r="D11" s="29" t="n">
        <v>3.8</v>
      </c>
      <c r="E11" s="22" t="inlineStr">
        <is>
          <t>m</t>
        </is>
      </c>
      <c r="F11" s="26" t="n"/>
      <c r="G11" s="22" t="inlineStr">
        <is>
          <t>Jumlah ampig</t>
        </is>
      </c>
      <c r="H11" s="43" t="n">
        <v>2</v>
      </c>
      <c r="I11" s="20" t="inlineStr">
        <is>
          <t>set</t>
        </is>
      </c>
      <c r="K11" s="33" t="n">
        <v>1</v>
      </c>
      <c r="L11" s="22" t="inlineStr">
        <is>
          <t>Kepala Tukang</t>
        </is>
      </c>
      <c r="N11" s="335">
        <f>H59</f>
        <v/>
      </c>
      <c r="O11" s="38" t="inlineStr">
        <is>
          <t>OH</t>
        </is>
      </c>
      <c r="P11" s="336" t="n">
        <v>175000</v>
      </c>
      <c r="Q11" s="337">
        <f>IFERROR((P11*N11)*K11,0)</f>
        <v/>
      </c>
      <c r="R11" s="20" t="n"/>
    </row>
    <row r="12" ht="14.25" customHeight="1" s="324">
      <c r="B12" s="22" t="n"/>
      <c r="C12" s="23" t="inlineStr">
        <is>
          <t>Ukuran kusen pintu</t>
        </is>
      </c>
      <c r="D12" s="22" t="n"/>
      <c r="E12" s="22" t="n"/>
      <c r="F12" s="22" t="n"/>
      <c r="G12" s="23" t="inlineStr">
        <is>
          <t>Ukuran kusen jendela</t>
        </is>
      </c>
      <c r="H12" s="22" t="n"/>
      <c r="I12" s="20" t="n"/>
      <c r="K12" s="33" t="n">
        <v>1</v>
      </c>
      <c r="L12" s="22" t="inlineStr">
        <is>
          <t>Mandor</t>
        </is>
      </c>
      <c r="N12" s="335">
        <f>H60</f>
        <v/>
      </c>
      <c r="O12" s="38" t="inlineStr">
        <is>
          <t>OH</t>
        </is>
      </c>
      <c r="P12" s="336" t="n">
        <v>200000</v>
      </c>
      <c r="Q12" s="337">
        <f>IFERROR((P12*N12)*K12,0)</f>
        <v/>
      </c>
      <c r="R12" s="20" t="n"/>
    </row>
    <row r="13" ht="14.25" customHeight="1" s="324">
      <c r="B13" s="26" t="inlineStr">
        <is>
          <t>a</t>
        </is>
      </c>
      <c r="C13" s="22" t="inlineStr">
        <is>
          <t>Tinggi kusen pintu</t>
        </is>
      </c>
      <c r="D13" s="29" t="n">
        <v>2.1</v>
      </c>
      <c r="E13" s="22" t="inlineStr">
        <is>
          <t>m</t>
        </is>
      </c>
      <c r="F13" s="26" t="inlineStr">
        <is>
          <t>m</t>
        </is>
      </c>
      <c r="G13" s="22" t="inlineStr">
        <is>
          <t>Tinggi kusen jendela</t>
        </is>
      </c>
      <c r="H13" s="29" t="n">
        <v>1.5</v>
      </c>
      <c r="I13" s="20" t="inlineStr">
        <is>
          <t>m</t>
        </is>
      </c>
      <c r="L13" s="22" t="n"/>
      <c r="N13" s="44" t="inlineStr">
        <is>
          <t>Jumlah Harga Tenaga Kerja =</t>
        </is>
      </c>
      <c r="Q13" s="338">
        <f>SUM(Q9:Q12)</f>
        <v/>
      </c>
      <c r="R13" s="20" t="n"/>
    </row>
    <row r="14" ht="14.25" customHeight="1" s="324">
      <c r="B14" s="26" t="inlineStr">
        <is>
          <t>b</t>
        </is>
      </c>
      <c r="C14" s="22" t="inlineStr">
        <is>
          <t>Lebar kusen pintu</t>
        </is>
      </c>
      <c r="D14" s="29" t="n">
        <v>0.9</v>
      </c>
      <c r="E14" s="22" t="inlineStr">
        <is>
          <t>m</t>
        </is>
      </c>
      <c r="F14" s="26" t="inlineStr">
        <is>
          <t>m1</t>
        </is>
      </c>
      <c r="G14" s="22" t="inlineStr">
        <is>
          <t>Lebar kusen jendela</t>
        </is>
      </c>
      <c r="H14" s="29" t="n">
        <v>0.7</v>
      </c>
      <c r="I14" s="20" t="inlineStr">
        <is>
          <t>m</t>
        </is>
      </c>
      <c r="K14" s="33" t="n">
        <v>0</v>
      </c>
      <c r="L14" s="19" t="inlineStr">
        <is>
          <t>Pemasangan Plesteran Dinding 1SP : 3PP</t>
        </is>
      </c>
      <c r="Q14" s="22" t="n"/>
      <c r="R14" s="20" t="n"/>
    </row>
    <row r="15" ht="14.25" customHeight="1" s="324">
      <c r="B15" s="26" t="n"/>
      <c r="C15" s="22" t="inlineStr">
        <is>
          <t>Jumlah pintu</t>
        </is>
      </c>
      <c r="D15" s="43" t="n">
        <v>6</v>
      </c>
      <c r="E15" s="22" t="inlineStr">
        <is>
          <t>unit</t>
        </is>
      </c>
      <c r="F15" s="26" t="n"/>
      <c r="G15" s="22" t="inlineStr">
        <is>
          <t>Jumlah jendela</t>
        </is>
      </c>
      <c r="H15" s="43" t="n">
        <v>7</v>
      </c>
      <c r="I15" s="20" t="inlineStr">
        <is>
          <t>unit</t>
        </is>
      </c>
      <c r="K15" s="38" t="n"/>
      <c r="L15" s="22">
        <f>C62</f>
        <v/>
      </c>
      <c r="M15" s="22" t="n"/>
      <c r="N15" s="335">
        <f>G62/50</f>
        <v/>
      </c>
      <c r="O15" s="38" t="inlineStr">
        <is>
          <t>sak</t>
        </is>
      </c>
      <c r="P15" s="336" t="n">
        <v>65000</v>
      </c>
      <c r="Q15" s="337">
        <f>IFERROR(P15*N15,0)</f>
        <v/>
      </c>
      <c r="R15" s="20" t="n"/>
    </row>
    <row r="16" ht="14.25" customHeight="1" s="324">
      <c r="B16" s="41" t="n"/>
      <c r="C16" s="24" t="inlineStr">
        <is>
          <t>Bouvenlight</t>
        </is>
      </c>
      <c r="E16" s="22" t="n"/>
      <c r="F16" s="22" t="n"/>
      <c r="G16" s="23" t="inlineStr">
        <is>
          <t>Lubang pengurang lainnya</t>
        </is>
      </c>
      <c r="H16" s="22" t="n"/>
      <c r="I16" s="20" t="n"/>
      <c r="K16" s="38" t="n"/>
      <c r="L16" s="22">
        <f>C63</f>
        <v/>
      </c>
      <c r="M16" s="22" t="n"/>
      <c r="N16" s="335">
        <f>G63</f>
        <v/>
      </c>
      <c r="O16" s="38" t="inlineStr">
        <is>
          <t>m³</t>
        </is>
      </c>
      <c r="P16" s="336" t="n">
        <v>275000</v>
      </c>
      <c r="Q16" s="337">
        <f>IFERROR(P16*N16,0)</f>
        <v/>
      </c>
      <c r="R16" s="20" t="n"/>
    </row>
    <row r="17" ht="14.25" customHeight="1" s="324">
      <c r="B17" s="114" t="inlineStr">
        <is>
          <t>x</t>
        </is>
      </c>
      <c r="C17" s="115" t="inlineStr">
        <is>
          <t>Lebar Bouven</t>
        </is>
      </c>
      <c r="D17" s="29" t="n">
        <v>0.2</v>
      </c>
      <c r="E17" s="22" t="inlineStr">
        <is>
          <t>m</t>
        </is>
      </c>
      <c r="F17" s="116" t="inlineStr">
        <is>
          <t>x1</t>
        </is>
      </c>
      <c r="G17" s="22" t="inlineStr">
        <is>
          <t>Luasan pengurang 1</t>
        </is>
      </c>
      <c r="H17" s="29" t="n">
        <v>0</v>
      </c>
      <c r="I17" s="20" t="inlineStr">
        <is>
          <t>m²</t>
        </is>
      </c>
      <c r="L17" s="22" t="n"/>
      <c r="O17" s="22" t="n"/>
      <c r="P17" s="22" t="n"/>
      <c r="Q17" s="22" t="n"/>
      <c r="R17" s="20" t="n"/>
    </row>
    <row r="18" ht="14.25" customHeight="1" s="324">
      <c r="B18" s="26" t="inlineStr">
        <is>
          <t>y</t>
        </is>
      </c>
      <c r="C18" s="22" t="inlineStr">
        <is>
          <t>Tinggi Bouven</t>
        </is>
      </c>
      <c r="D18" s="29" t="n">
        <v>0.3</v>
      </c>
      <c r="E18" s="22" t="inlineStr">
        <is>
          <t>m</t>
        </is>
      </c>
      <c r="F18" s="116" t="inlineStr">
        <is>
          <t>x2</t>
        </is>
      </c>
      <c r="G18" s="22" t="inlineStr">
        <is>
          <t>Luasan pengurang 2</t>
        </is>
      </c>
      <c r="H18" s="29" t="n">
        <v>0</v>
      </c>
      <c r="I18" s="20" t="inlineStr">
        <is>
          <t>m²</t>
        </is>
      </c>
      <c r="K18" s="33" t="n">
        <v>1</v>
      </c>
      <c r="L18" s="19" t="inlineStr">
        <is>
          <t>Pemasangan Plesteran Dinding 1SP : 4PP</t>
        </is>
      </c>
      <c r="O18" s="22" t="n"/>
      <c r="P18" s="22" t="n"/>
      <c r="Q18" s="22" t="n"/>
      <c r="R18" s="20" t="n"/>
    </row>
    <row r="19" ht="14.25" customHeight="1" s="324">
      <c r="B19" s="38" t="n"/>
      <c r="C19" s="22" t="inlineStr">
        <is>
          <t>Jumlah Bouven</t>
        </is>
      </c>
      <c r="D19" s="43" t="n">
        <v>26</v>
      </c>
      <c r="E19" s="22" t="inlineStr">
        <is>
          <t>unit</t>
        </is>
      </c>
      <c r="F19" s="116" t="inlineStr">
        <is>
          <t>x3</t>
        </is>
      </c>
      <c r="G19" s="22" t="inlineStr">
        <is>
          <t>Luasan pengurang 3</t>
        </is>
      </c>
      <c r="H19" s="29" t="n">
        <v>0</v>
      </c>
      <c r="I19" s="20" t="inlineStr">
        <is>
          <t>m²</t>
        </is>
      </c>
      <c r="K19" s="38" t="n"/>
      <c r="L19" s="22">
        <f>C73</f>
        <v/>
      </c>
      <c r="M19" s="22" t="n"/>
      <c r="N19" s="335">
        <f>G73/50</f>
        <v/>
      </c>
      <c r="O19" s="38" t="inlineStr">
        <is>
          <t>sak</t>
        </is>
      </c>
      <c r="P19" s="336" t="n">
        <v>65000</v>
      </c>
      <c r="Q19" s="337">
        <f>IFERROR(P19*N19,0)</f>
        <v/>
      </c>
      <c r="R19" s="20" t="n"/>
    </row>
    <row r="20" ht="14.25" customHeight="1" s="324">
      <c r="I20" s="20" t="n"/>
      <c r="K20" s="38" t="n"/>
      <c r="L20" s="22">
        <f>C74</f>
        <v/>
      </c>
      <c r="M20" s="22" t="n"/>
      <c r="N20" s="335">
        <f>G74</f>
        <v/>
      </c>
      <c r="O20" s="38" t="inlineStr">
        <is>
          <t>m³</t>
        </is>
      </c>
      <c r="P20" s="336" t="n">
        <v>275000</v>
      </c>
      <c r="Q20" s="337">
        <f>IFERROR(P20*N20,0)</f>
        <v/>
      </c>
      <c r="R20" s="20" t="n"/>
    </row>
    <row r="21" ht="14.25" customHeight="1" s="324">
      <c r="F21" s="17" t="inlineStr">
        <is>
          <t>12.2</t>
        </is>
      </c>
      <c r="G21" s="17" t="inlineStr">
        <is>
          <t>Volume</t>
        </is>
      </c>
      <c r="H21" s="18" t="n"/>
      <c r="I21" s="20" t="n"/>
      <c r="L21" s="22" t="n"/>
      <c r="O21" s="22" t="n"/>
      <c r="P21" s="22" t="n"/>
      <c r="Q21" s="22" t="n"/>
      <c r="R21" s="20" t="n"/>
    </row>
    <row r="22" ht="14.25" customHeight="1" s="324">
      <c r="F22" s="22" t="n"/>
      <c r="G22" s="23" t="inlineStr">
        <is>
          <t>Volume pasangan dinding</t>
        </is>
      </c>
      <c r="H22" s="22" t="n"/>
      <c r="I22" s="20" t="n"/>
      <c r="K22" s="33" t="n">
        <v>0</v>
      </c>
      <c r="L22" s="19" t="inlineStr">
        <is>
          <t>Pemasangan Plesteran Dinding Semen Instan</t>
        </is>
      </c>
      <c r="O22" s="22" t="n"/>
      <c r="P22" s="22" t="n"/>
      <c r="Q22" s="22" t="n"/>
      <c r="R22" s="20" t="n"/>
    </row>
    <row r="23" ht="14.25" customHeight="1" s="324">
      <c r="F23" s="26" t="n"/>
      <c r="G23" s="22" t="inlineStr">
        <is>
          <t>Luas pasangan dinding</t>
        </is>
      </c>
      <c r="H23" s="378">
        <f>IFERROR((((D9+D10)*D11)-H25)+H24,0)</f>
        <v/>
      </c>
      <c r="I23" s="20" t="inlineStr">
        <is>
          <t>m²</t>
        </is>
      </c>
      <c r="K23" s="38" t="n"/>
      <c r="L23" s="22">
        <f>C84</f>
        <v/>
      </c>
      <c r="M23" s="22" t="n"/>
      <c r="N23" s="335">
        <f>G84/40</f>
        <v/>
      </c>
      <c r="O23" s="38" t="inlineStr">
        <is>
          <t>sak</t>
        </is>
      </c>
      <c r="P23" s="336" t="n">
        <v>74000</v>
      </c>
      <c r="Q23" s="337">
        <f>IFERROR(P23*N23,0)</f>
        <v/>
      </c>
      <c r="R23" s="20" t="n"/>
    </row>
    <row r="24" ht="14.25" customHeight="1" s="324">
      <c r="F24" s="26" t="n"/>
      <c r="G24" s="22" t="inlineStr">
        <is>
          <t>Luas ampig/sopi-sopi</t>
        </is>
      </c>
      <c r="H24" s="378">
        <f>IFERROR((0.5*H9*H10)*H11,0)</f>
        <v/>
      </c>
      <c r="I24" s="20" t="inlineStr">
        <is>
          <t>m²</t>
        </is>
      </c>
      <c r="L24" s="22" t="n"/>
      <c r="O24" s="22" t="n"/>
      <c r="P24" s="22" t="n"/>
      <c r="Q24" s="22" t="n"/>
      <c r="R24" s="20" t="n"/>
    </row>
    <row r="25" ht="14.25" customHeight="1" s="324">
      <c r="F25" s="26" t="n"/>
      <c r="G25" s="22" t="inlineStr">
        <is>
          <t>Luas pengurang dinding</t>
        </is>
      </c>
      <c r="H25" s="379">
        <f>IFERROR(D13*D14*D15+H13*H14*H15+D17*D18*D19+H17+H18+H19,0)</f>
        <v/>
      </c>
      <c r="I25" s="20" t="inlineStr">
        <is>
          <t>m²</t>
        </is>
      </c>
      <c r="K25" s="33" t="n">
        <v>1</v>
      </c>
      <c r="L25" s="19" t="inlineStr">
        <is>
          <t>Pemasangan Acian</t>
        </is>
      </c>
      <c r="O25" s="22" t="n"/>
      <c r="P25" s="22" t="n"/>
      <c r="Q25" s="22" t="n"/>
      <c r="R25" s="20" t="n"/>
    </row>
    <row r="26" ht="14.25" customHeight="1" s="324">
      <c r="H26" s="48" t="n"/>
      <c r="I26" s="49" t="n"/>
      <c r="K26" s="38" t="n"/>
      <c r="L26" s="22">
        <f>C94</f>
        <v/>
      </c>
      <c r="M26" s="22" t="n"/>
      <c r="N26" s="335">
        <f>G94/50</f>
        <v/>
      </c>
      <c r="O26" s="38" t="inlineStr">
        <is>
          <t>sak</t>
        </is>
      </c>
      <c r="P26" s="336" t="n">
        <v>65000</v>
      </c>
      <c r="Q26" s="337">
        <f>IFERROR(P26*N26,0)</f>
        <v/>
      </c>
      <c r="R26" s="20" t="n"/>
    </row>
    <row r="27" ht="14.25" customHeight="1" s="324">
      <c r="N27" s="44" t="inlineStr">
        <is>
          <t>Jumlah Harga Bahan =</t>
        </is>
      </c>
      <c r="Q27" s="338">
        <f>IFERROR(Q15+Q16+Q19+Q20+Q23+Q26,0)</f>
        <v/>
      </c>
      <c r="R27" s="20" t="n"/>
    </row>
    <row r="28" ht="14.25" customHeight="1" s="324">
      <c r="P28" s="339" t="inlineStr">
        <is>
          <t>TOTAL</t>
        </is>
      </c>
      <c r="Q28" s="340">
        <f>IFERROR(Q13+Q27,0)</f>
        <v/>
      </c>
      <c r="R28" s="20" t="n"/>
    </row>
    <row r="29" ht="14.25" customHeight="1" s="324">
      <c r="P29" s="341" t="n"/>
      <c r="Q29" s="56" t="inlineStr">
        <is>
          <t>Biaya Pekerjaan</t>
        </is>
      </c>
      <c r="R29" s="20" t="n"/>
    </row>
    <row r="30" ht="14.25" customHeight="1" s="324">
      <c r="P30" s="48" t="n"/>
      <c r="Q30" s="48" t="n"/>
      <c r="R30" s="49" t="n"/>
    </row>
    <row r="31" ht="14.25" customHeight="1" s="324"/>
    <row r="32" ht="14.25" customHeight="1" s="324"/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/>
    <row r="52" ht="14.25" customHeight="1" s="324">
      <c r="C52" s="19" t="inlineStr">
        <is>
          <t>AHSP S.E. DIRJEN BHINA KONSTRUKSI NO. 30 TAHUN 2025</t>
        </is>
      </c>
      <c r="D52" s="22" t="n"/>
      <c r="E52" s="22" t="n"/>
      <c r="F52" s="22" t="n"/>
    </row>
    <row r="53" ht="14.25" customHeight="1" s="324">
      <c r="C53" s="19" t="n"/>
      <c r="D53" s="22" t="n"/>
      <c r="E53" s="22" t="n"/>
      <c r="F53" s="22" t="n"/>
    </row>
    <row r="54" ht="14.25" customHeight="1" s="324">
      <c r="C54" s="152" t="inlineStr">
        <is>
          <t>Pemasangan 1 m2 plesteran 1SP : 3PP tebal 15 mm</t>
        </is>
      </c>
    </row>
    <row r="55" ht="14.25" customHeight="1" s="324">
      <c r="C55" s="58" t="inlineStr">
        <is>
          <t>Uraian</t>
        </is>
      </c>
      <c r="D55" s="59" t="inlineStr">
        <is>
          <t>Koefisien</t>
        </is>
      </c>
      <c r="E55" s="59" t="inlineStr">
        <is>
          <t>Sat.</t>
        </is>
      </c>
      <c r="F55" s="22" t="n"/>
    </row>
    <row r="56" ht="14.25" customHeight="1" s="324">
      <c r="C56" s="342" t="inlineStr">
        <is>
          <t>TENAGA KERJA</t>
        </is>
      </c>
      <c r="D56" s="343" t="n"/>
      <c r="E56" s="344" t="n"/>
      <c r="F56" s="22" t="n"/>
    </row>
    <row r="57" ht="14.25" customHeight="1" s="324">
      <c r="C57" s="63" t="inlineStr">
        <is>
          <t>Pekerja</t>
        </is>
      </c>
      <c r="D57" s="345" t="n">
        <v>0.2</v>
      </c>
      <c r="E57" s="65" t="inlineStr">
        <is>
          <t>OH</t>
        </is>
      </c>
      <c r="F57" s="22" t="n"/>
      <c r="G57" s="81">
        <f>IFERROR((H23*D57)*K14,0)</f>
        <v/>
      </c>
      <c r="H57" s="138">
        <f>IFERROR(G57+G68+G79+G89,0)</f>
        <v/>
      </c>
    </row>
    <row r="58" ht="14.25" customHeight="1" s="324">
      <c r="C58" s="63" t="inlineStr">
        <is>
          <t>Tukang batu</t>
        </is>
      </c>
      <c r="D58" s="345" t="n">
        <v>0.1</v>
      </c>
      <c r="E58" s="65" t="inlineStr">
        <is>
          <t>OH</t>
        </is>
      </c>
      <c r="F58" s="22" t="n"/>
      <c r="G58" s="81">
        <f>IFERROR((H23*D58)*K14,0)</f>
        <v/>
      </c>
      <c r="H58" s="138">
        <f>IFERROR(G58+G69+G80+G90,0)</f>
        <v/>
      </c>
    </row>
    <row r="59" ht="14.25" customHeight="1" s="324">
      <c r="C59" s="63" t="inlineStr">
        <is>
          <t>Kepala tukang</t>
        </is>
      </c>
      <c r="D59" s="345" t="n">
        <v>0.01</v>
      </c>
      <c r="E59" s="65" t="inlineStr">
        <is>
          <t>OH</t>
        </is>
      </c>
      <c r="F59" s="22" t="n"/>
      <c r="G59" s="81">
        <f>IFERROR((H23*D59)*K14,0)</f>
        <v/>
      </c>
      <c r="H59" s="138">
        <f>IFERROR(G59+G70+G81+G91,0)</f>
        <v/>
      </c>
    </row>
    <row r="60" ht="14.25" customHeight="1" s="324">
      <c r="C60" s="63" t="inlineStr">
        <is>
          <t>Mandor</t>
        </is>
      </c>
      <c r="D60" s="345" t="n">
        <v>0.0033</v>
      </c>
      <c r="E60" s="65" t="inlineStr">
        <is>
          <t>OH</t>
        </is>
      </c>
      <c r="F60" s="22" t="n"/>
      <c r="G60" s="81">
        <f>IFERROR((H23*D60)*K14,0)</f>
        <v/>
      </c>
      <c r="H60" s="138">
        <f>IFERROR(G60+G71+G82+G92,0)</f>
        <v/>
      </c>
    </row>
    <row r="61" ht="14.25" customHeight="1" s="324">
      <c r="C61" s="63" t="inlineStr">
        <is>
          <t>BAHAN</t>
        </is>
      </c>
      <c r="D61" s="343" t="n"/>
      <c r="E61" s="344" t="n"/>
      <c r="F61" s="22" t="n"/>
      <c r="G61" s="81" t="n"/>
      <c r="H61" s="69" t="n"/>
      <c r="I61" s="69" t="n"/>
    </row>
    <row r="62" ht="14.25" customHeight="1" s="324">
      <c r="C62" s="68" t="inlineStr">
        <is>
          <t>Semen portland</t>
        </is>
      </c>
      <c r="D62" s="383" t="n">
        <v>7.776</v>
      </c>
      <c r="E62" s="111" t="inlineStr">
        <is>
          <t>kg</t>
        </is>
      </c>
      <c r="F62" s="22" t="n"/>
      <c r="G62" s="81">
        <f>IFERROR((H23*D62)*K14,0)</f>
        <v/>
      </c>
      <c r="H62" s="69" t="n"/>
      <c r="I62" s="69" t="n"/>
    </row>
    <row r="63" ht="14.25" customHeight="1" s="324">
      <c r="C63" s="63" t="inlineStr">
        <is>
          <t>Pasir pasang</t>
        </is>
      </c>
      <c r="D63" s="374" t="n">
        <v>0.023</v>
      </c>
      <c r="E63" s="65" t="inlineStr">
        <is>
          <t>m3</t>
        </is>
      </c>
      <c r="F63" s="22" t="n"/>
      <c r="G63" s="81">
        <f>IFERROR((H23*D63)*K14,0)</f>
        <v/>
      </c>
      <c r="H63" s="69" t="n"/>
      <c r="I63" s="69" t="n"/>
    </row>
    <row r="64" ht="14.25" customHeight="1" s="324">
      <c r="C64" s="22" t="n"/>
      <c r="D64" s="22" t="n"/>
      <c r="E64" s="22" t="n"/>
      <c r="F64" s="22" t="n"/>
    </row>
    <row r="65" ht="14.25" customHeight="1" s="324">
      <c r="C65" s="152" t="inlineStr">
        <is>
          <t>Pemasangan 1 m2 plesteran 1SP : 4PP tebal 15 mm</t>
        </is>
      </c>
    </row>
    <row r="66" ht="14.25" customHeight="1" s="324">
      <c r="C66" s="58" t="inlineStr">
        <is>
          <t>Uraian</t>
        </is>
      </c>
      <c r="D66" s="59" t="inlineStr">
        <is>
          <t>Koefisien</t>
        </is>
      </c>
      <c r="E66" s="59" t="inlineStr">
        <is>
          <t>Sat.</t>
        </is>
      </c>
      <c r="F66" s="22" t="n"/>
    </row>
    <row r="67" ht="14.25" customHeight="1" s="324">
      <c r="C67" s="342" t="inlineStr">
        <is>
          <t>TENAGA KERJA</t>
        </is>
      </c>
      <c r="D67" s="343" t="n"/>
      <c r="E67" s="344" t="n"/>
      <c r="F67" s="22" t="n"/>
    </row>
    <row r="68" ht="14.25" customHeight="1" s="324">
      <c r="C68" s="63" t="inlineStr">
        <is>
          <t>Pekerja</t>
        </is>
      </c>
      <c r="D68" s="345" t="n">
        <v>0.2</v>
      </c>
      <c r="E68" s="65" t="inlineStr">
        <is>
          <t>OH</t>
        </is>
      </c>
      <c r="F68" s="22" t="n"/>
      <c r="G68" s="81">
        <f>IFERROR((H23*D68)*K18,0)</f>
        <v/>
      </c>
    </row>
    <row r="69" ht="14.25" customHeight="1" s="324">
      <c r="C69" s="63" t="inlineStr">
        <is>
          <t>Tukang batu</t>
        </is>
      </c>
      <c r="D69" s="345" t="n">
        <v>0.1</v>
      </c>
      <c r="E69" s="65" t="inlineStr">
        <is>
          <t>OH</t>
        </is>
      </c>
      <c r="F69" s="22" t="n"/>
      <c r="G69" s="81">
        <f>IFERROR((H23*D69)*K18,0)</f>
        <v/>
      </c>
    </row>
    <row r="70" ht="14.25" customHeight="1" s="324">
      <c r="C70" s="63" t="inlineStr">
        <is>
          <t>Kepala tukang</t>
        </is>
      </c>
      <c r="D70" s="345" t="n">
        <v>0.01</v>
      </c>
      <c r="E70" s="65" t="inlineStr">
        <is>
          <t>OH</t>
        </is>
      </c>
      <c r="F70" s="22" t="n"/>
      <c r="G70" s="81">
        <f>IFERROR((H23*D70)*K18,0)</f>
        <v/>
      </c>
    </row>
    <row r="71" ht="14.25" customHeight="1" s="324">
      <c r="C71" s="63" t="inlineStr">
        <is>
          <t>Mandor</t>
        </is>
      </c>
      <c r="D71" s="345" t="n">
        <v>0.0033</v>
      </c>
      <c r="E71" s="65" t="inlineStr">
        <is>
          <t>OH</t>
        </is>
      </c>
      <c r="F71" s="22" t="n"/>
      <c r="G71" s="81">
        <f>IFERROR((H23*D71)*K18,0)</f>
        <v/>
      </c>
    </row>
    <row r="72" ht="14.25" customHeight="1" s="324">
      <c r="C72" s="63" t="inlineStr">
        <is>
          <t>BAHAN</t>
        </is>
      </c>
      <c r="D72" s="343" t="n"/>
      <c r="E72" s="344" t="n"/>
      <c r="F72" s="22" t="n"/>
      <c r="G72" s="81" t="n"/>
    </row>
    <row r="73" ht="14.25" customHeight="1" s="324">
      <c r="C73" s="68" t="inlineStr">
        <is>
          <t>Semen portland</t>
        </is>
      </c>
      <c r="D73" s="383" t="n">
        <v>6.24</v>
      </c>
      <c r="E73" s="111" t="inlineStr">
        <is>
          <t>kg</t>
        </is>
      </c>
      <c r="F73" s="22" t="n"/>
      <c r="G73" s="81">
        <f>IFERROR((H23*D73)*K18,0)</f>
        <v/>
      </c>
    </row>
    <row r="74" ht="14.25" customHeight="1" s="324">
      <c r="C74" s="63" t="inlineStr">
        <is>
          <t>Pasir pasang</t>
        </is>
      </c>
      <c r="D74" s="374" t="n">
        <v>0.024</v>
      </c>
      <c r="E74" s="65" t="inlineStr">
        <is>
          <t>m3</t>
        </is>
      </c>
      <c r="F74" s="22" t="n"/>
      <c r="G74" s="81">
        <f>IFERROR((H23*D74)*K18,0)</f>
        <v/>
      </c>
    </row>
    <row r="75" ht="14.25" customHeight="1" s="324">
      <c r="C75" s="22" t="n"/>
      <c r="D75" s="22" t="n"/>
      <c r="E75" s="22" t="n"/>
      <c r="F75" s="22" t="n"/>
    </row>
    <row r="76" ht="30" customHeight="1" s="324">
      <c r="C76" s="84" t="inlineStr">
        <is>
          <t>Pemasangan 1 m2 plesteran dengan semen instan tebal 10 mm</t>
        </is>
      </c>
    </row>
    <row r="77" ht="14.25" customHeight="1" s="324">
      <c r="C77" s="58" t="inlineStr">
        <is>
          <t>Uraian</t>
        </is>
      </c>
      <c r="D77" s="59" t="inlineStr">
        <is>
          <t>Koefisien</t>
        </is>
      </c>
      <c r="E77" s="59" t="inlineStr">
        <is>
          <t>Sat.</t>
        </is>
      </c>
      <c r="F77" s="22" t="n"/>
    </row>
    <row r="78" ht="14.25" customHeight="1" s="324">
      <c r="C78" s="342" t="inlineStr">
        <is>
          <t>TENAGA KERJA</t>
        </is>
      </c>
      <c r="D78" s="343" t="n"/>
      <c r="E78" s="344" t="n"/>
      <c r="F78" s="22" t="n"/>
    </row>
    <row r="79" ht="14.25" customHeight="1" s="324">
      <c r="C79" s="63" t="inlineStr">
        <is>
          <t>Pekerja</t>
        </is>
      </c>
      <c r="D79" s="345" t="n">
        <v>0.167</v>
      </c>
      <c r="E79" s="65" t="inlineStr">
        <is>
          <t>OH</t>
        </is>
      </c>
      <c r="F79" s="22" t="n"/>
      <c r="G79" s="81">
        <f>IFERROR((H23*D79)*K22,0)</f>
        <v/>
      </c>
    </row>
    <row r="80" ht="14.25" customHeight="1" s="324">
      <c r="C80" s="63" t="inlineStr">
        <is>
          <t>Tukang batu</t>
        </is>
      </c>
      <c r="D80" s="345" t="n">
        <v>0.083</v>
      </c>
      <c r="E80" s="65" t="inlineStr">
        <is>
          <t>OH</t>
        </is>
      </c>
      <c r="F80" s="22" t="n"/>
      <c r="G80" s="81">
        <f>IFERROR((H23*D80)*K22,0)</f>
        <v/>
      </c>
    </row>
    <row r="81" ht="14.25" customHeight="1" s="324">
      <c r="C81" s="63" t="inlineStr">
        <is>
          <t>Kepala tukang</t>
        </is>
      </c>
      <c r="D81" s="345" t="n">
        <v>0.0083</v>
      </c>
      <c r="E81" s="65" t="inlineStr">
        <is>
          <t>OH</t>
        </is>
      </c>
      <c r="F81" s="22" t="n"/>
      <c r="G81" s="81">
        <f>IFERROR((H23*D81)*K22,0)</f>
        <v/>
      </c>
    </row>
    <row r="82" ht="14.25" customHeight="1" s="324">
      <c r="C82" s="63" t="inlineStr">
        <is>
          <t>Mandor</t>
        </is>
      </c>
      <c r="D82" s="345" t="n">
        <v>0.0028</v>
      </c>
      <c r="E82" s="65" t="inlineStr">
        <is>
          <t>OH</t>
        </is>
      </c>
      <c r="F82" s="22" t="n"/>
      <c r="G82" s="81">
        <f>IFERROR((H23*D82)*K22,0)</f>
        <v/>
      </c>
    </row>
    <row r="83" ht="14.25" customHeight="1" s="324">
      <c r="C83" s="63" t="inlineStr">
        <is>
          <t>BAHAN</t>
        </is>
      </c>
      <c r="D83" s="343" t="n"/>
      <c r="E83" s="344" t="n"/>
      <c r="F83" s="22" t="n"/>
      <c r="G83" s="81" t="n"/>
    </row>
    <row r="84" ht="14.25" customHeight="1" s="324">
      <c r="C84" s="68" t="inlineStr">
        <is>
          <t>Mortar siap pakai</t>
        </is>
      </c>
      <c r="D84" s="383" t="n">
        <v>16.67</v>
      </c>
      <c r="E84" s="111" t="inlineStr">
        <is>
          <t>kg</t>
        </is>
      </c>
      <c r="F84" s="22" t="n"/>
      <c r="G84" s="81">
        <f>IFERROR((H23*D84)*K22,0)</f>
        <v/>
      </c>
    </row>
    <row r="85" ht="14.25" customHeight="1" s="324">
      <c r="C85" s="22" t="n"/>
      <c r="D85" s="22" t="n"/>
      <c r="E85" s="22" t="n"/>
      <c r="F85" s="22" t="n"/>
    </row>
    <row r="86" ht="14.25" customHeight="1" s="324">
      <c r="C86" s="84" t="inlineStr">
        <is>
          <t>Pemasangan 1 m2 acian</t>
        </is>
      </c>
    </row>
    <row r="87" ht="14.25" customHeight="1" s="324">
      <c r="C87" s="58" t="inlineStr">
        <is>
          <t>Uraian</t>
        </is>
      </c>
      <c r="D87" s="59" t="inlineStr">
        <is>
          <t>Koefisien</t>
        </is>
      </c>
      <c r="E87" s="59" t="inlineStr">
        <is>
          <t>Sat.</t>
        </is>
      </c>
      <c r="F87" s="22" t="n"/>
    </row>
    <row r="88" ht="14.25" customHeight="1" s="324">
      <c r="C88" s="342" t="inlineStr">
        <is>
          <t>TENAGA KERJA</t>
        </is>
      </c>
      <c r="D88" s="343" t="n"/>
      <c r="E88" s="344" t="n"/>
      <c r="F88" s="22" t="n"/>
    </row>
    <row r="89" ht="14.25" customHeight="1" s="324">
      <c r="C89" s="63" t="inlineStr">
        <is>
          <t>Pekerja</t>
        </is>
      </c>
      <c r="D89" s="345" t="n">
        <v>0.2</v>
      </c>
      <c r="E89" s="65" t="inlineStr">
        <is>
          <t>OH</t>
        </is>
      </c>
      <c r="F89" s="22" t="n"/>
      <c r="G89" s="81">
        <f>IFERROR((H23*D89)*K25,0)</f>
        <v/>
      </c>
    </row>
    <row r="90" ht="14.25" customHeight="1" s="324">
      <c r="C90" s="63" t="inlineStr">
        <is>
          <t>Tukang batu</t>
        </is>
      </c>
      <c r="D90" s="345" t="n">
        <v>0.1</v>
      </c>
      <c r="E90" s="65" t="inlineStr">
        <is>
          <t>OH</t>
        </is>
      </c>
      <c r="F90" s="22" t="n"/>
      <c r="G90" s="81">
        <f>IFERROR((H23*D90)*K25,0)</f>
        <v/>
      </c>
    </row>
    <row r="91" ht="14.25" customHeight="1" s="324">
      <c r="C91" s="63" t="inlineStr">
        <is>
          <t>Kepala tukang</t>
        </is>
      </c>
      <c r="D91" s="345" t="n">
        <v>0.01</v>
      </c>
      <c r="E91" s="65" t="inlineStr">
        <is>
          <t>OH</t>
        </is>
      </c>
      <c r="F91" s="22" t="n"/>
      <c r="G91" s="81">
        <f>IFERROR((H23*D91)*K25,0)</f>
        <v/>
      </c>
    </row>
    <row r="92" ht="14.25" customHeight="1" s="324">
      <c r="C92" s="63" t="inlineStr">
        <is>
          <t>Mandor</t>
        </is>
      </c>
      <c r="D92" s="345" t="n">
        <v>0.0033</v>
      </c>
      <c r="E92" s="65" t="inlineStr">
        <is>
          <t>OH</t>
        </is>
      </c>
      <c r="F92" s="22" t="n"/>
      <c r="G92" s="81">
        <f>IFERROR((H23*D92)*K25,0)</f>
        <v/>
      </c>
    </row>
    <row r="93" ht="14.25" customHeight="1" s="324">
      <c r="C93" s="63" t="inlineStr">
        <is>
          <t>BAHAN</t>
        </is>
      </c>
      <c r="D93" s="343" t="n"/>
      <c r="E93" s="344" t="n"/>
      <c r="F93" s="22" t="n"/>
      <c r="G93" s="81" t="n"/>
    </row>
    <row r="94" ht="14.25" customHeight="1" s="324">
      <c r="C94" s="68" t="inlineStr">
        <is>
          <t>Semen portland</t>
        </is>
      </c>
      <c r="D94" s="383" t="n">
        <v>3.25</v>
      </c>
      <c r="E94" s="111" t="inlineStr">
        <is>
          <t>kg</t>
        </is>
      </c>
      <c r="F94" s="22" t="n"/>
      <c r="G94" s="81">
        <f>IFERROR((H23*D94)*K25,0)</f>
        <v/>
      </c>
    </row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20">
    <mergeCell ref="C93:E93"/>
    <mergeCell ref="C56:E56"/>
    <mergeCell ref="H58:I58"/>
    <mergeCell ref="H59:I59"/>
    <mergeCell ref="C65:G65"/>
    <mergeCell ref="C54:G54"/>
    <mergeCell ref="C61:E61"/>
    <mergeCell ref="N13:P13"/>
    <mergeCell ref="H60:I60"/>
    <mergeCell ref="C86:F86"/>
    <mergeCell ref="D3:I3"/>
    <mergeCell ref="C67:E67"/>
    <mergeCell ref="C72:E72"/>
    <mergeCell ref="P28:P29"/>
    <mergeCell ref="N27:P27"/>
    <mergeCell ref="H57:I57"/>
    <mergeCell ref="C78:E78"/>
    <mergeCell ref="C83:E83"/>
    <mergeCell ref="C88:E88"/>
    <mergeCell ref="C76:F76"/>
  </mergeCells>
  <dataValidations count="1">
    <dataValidation sqref="K9:K12 K14 K18 K22 K25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theme="1"/>
    <outlinePr summaryBelow="1" summaryRight="1"/>
    <pageSetUpPr/>
  </sheetPr>
  <dimension ref="A1:R10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5.71" customWidth="1" style="324" min="2" max="2"/>
    <col width="21.57" customWidth="1" style="324" min="3" max="3"/>
    <col width="11.71" customWidth="1" style="324" min="4" max="4"/>
    <col width="4.71" customWidth="1" style="324" min="5" max="5"/>
    <col width="5.71" customWidth="1" style="324" min="6" max="6"/>
    <col width="21.57" customWidth="1" style="324" min="7" max="7"/>
    <col width="11.71" customWidth="1" style="324" min="8" max="8"/>
    <col width="4.71" customWidth="1" style="324" min="9" max="9"/>
    <col width="3.71" customWidth="1" style="324" min="10" max="10"/>
    <col width="5.29" customWidth="1" style="324" min="11" max="11"/>
    <col width="10.43" customWidth="1" style="324" min="12" max="12"/>
    <col width="11.71" customWidth="1" style="324" min="13" max="14"/>
    <col width="10.71" customWidth="1" style="324" min="15" max="15"/>
    <col width="16.71" customWidth="1" style="324" min="16" max="16"/>
    <col width="19.71" customWidth="1" style="324" min="17" max="17"/>
    <col width="3.86" customWidth="1" style="324" min="18" max="18"/>
    <col width="8.710000000000001" customWidth="1" style="324" min="19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108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</row>
    <row r="4" ht="14.25" customHeight="1" s="324"/>
    <row r="5" ht="14.25" customHeight="1" s="324">
      <c r="B5" s="11" t="inlineStr">
        <is>
          <t>13.</t>
        </is>
      </c>
      <c r="C5" s="12" t="inlineStr">
        <is>
          <t>PEKERJAAN PEMASANGAN PENUTUP LANTAI</t>
        </is>
      </c>
      <c r="D5" s="13" t="n"/>
      <c r="E5" s="13" t="n"/>
      <c r="F5" s="13" t="n"/>
    </row>
    <row r="6" ht="14.25" customHeight="1" s="324">
      <c r="B6" s="10" t="n"/>
      <c r="C6" s="10" t="n"/>
      <c r="D6" s="10" t="n"/>
      <c r="E6" s="10" t="n"/>
      <c r="F6" s="10" t="n"/>
      <c r="G6" s="10" t="n"/>
      <c r="H6" s="10" t="n"/>
      <c r="I6" s="14" t="n"/>
      <c r="K6" s="16" t="n"/>
      <c r="L6" s="16" t="n"/>
      <c r="M6" s="16" t="n"/>
      <c r="N6" s="10" t="n"/>
      <c r="O6" s="10" t="n"/>
      <c r="P6" s="10" t="n"/>
      <c r="Q6" s="10" t="n"/>
      <c r="R6" s="14" t="n"/>
    </row>
    <row r="7" ht="14.25" customHeight="1" s="324">
      <c r="B7" s="17" t="inlineStr">
        <is>
          <t>13.1</t>
        </is>
      </c>
      <c r="C7" s="17" t="inlineStr">
        <is>
          <t>Dimensi Utama</t>
        </is>
      </c>
      <c r="D7" s="18" t="n"/>
      <c r="E7" s="18" t="n"/>
      <c r="F7" s="17" t="n"/>
      <c r="G7" s="17" t="n"/>
      <c r="H7" s="18" t="n"/>
      <c r="I7" s="20" t="n"/>
      <c r="K7" s="17" t="inlineStr">
        <is>
          <t>13.3</t>
        </is>
      </c>
      <c r="L7" s="17" t="inlineStr">
        <is>
          <t>Result</t>
        </is>
      </c>
      <c r="M7" s="17" t="n"/>
      <c r="N7" s="18" t="n"/>
      <c r="O7" s="18" t="n"/>
      <c r="P7" s="18" t="n"/>
      <c r="Q7" s="18" t="n"/>
      <c r="R7" s="20" t="n"/>
    </row>
    <row r="8" ht="14.25" customHeight="1" s="324">
      <c r="B8" s="22" t="n"/>
      <c r="C8" s="23" t="inlineStr">
        <is>
          <t>Luasan penutup lantai</t>
        </is>
      </c>
      <c r="D8" s="22" t="n"/>
      <c r="F8" s="22" t="n"/>
      <c r="G8" s="23" t="inlineStr">
        <is>
          <t>Ukuran Granit</t>
        </is>
      </c>
      <c r="H8" s="22" t="n"/>
      <c r="I8" s="20" t="n"/>
      <c r="K8" s="25" t="n"/>
      <c r="L8" s="25" t="inlineStr">
        <is>
          <t>Uraian</t>
        </is>
      </c>
      <c r="M8" s="25" t="n"/>
      <c r="N8" s="25" t="inlineStr">
        <is>
          <t>Volume</t>
        </is>
      </c>
      <c r="O8" s="25" t="inlineStr">
        <is>
          <t>Satuan</t>
        </is>
      </c>
      <c r="P8" s="25" t="inlineStr">
        <is>
          <t>Harga Satuan (Rp)</t>
        </is>
      </c>
      <c r="Q8" s="25" t="inlineStr">
        <is>
          <t>Jumlah Harga (Rp)</t>
        </is>
      </c>
      <c r="R8" s="20" t="n"/>
    </row>
    <row r="9" ht="14.25" customHeight="1" s="324">
      <c r="B9" s="26" t="n"/>
      <c r="C9" s="22" t="inlineStr">
        <is>
          <t>Lantai utama</t>
        </is>
      </c>
      <c r="D9" s="29" t="n">
        <v>36</v>
      </c>
      <c r="E9" s="22" t="inlineStr">
        <is>
          <t>m²</t>
        </is>
      </c>
      <c r="F9" s="26" t="inlineStr">
        <is>
          <t>P</t>
        </is>
      </c>
      <c r="G9" s="22" t="inlineStr">
        <is>
          <t>Panjang granit</t>
        </is>
      </c>
      <c r="H9" s="47" t="n">
        <v>60</v>
      </c>
      <c r="I9" s="20" t="inlineStr">
        <is>
          <t>cm</t>
        </is>
      </c>
      <c r="K9" s="33" t="n">
        <v>1</v>
      </c>
      <c r="L9" s="22" t="inlineStr">
        <is>
          <t>Pekerja</t>
        </is>
      </c>
      <c r="N9" s="335">
        <f>H56</f>
        <v/>
      </c>
      <c r="O9" s="38" t="inlineStr">
        <is>
          <t>OH</t>
        </is>
      </c>
      <c r="P9" s="336" t="n">
        <v>100000</v>
      </c>
      <c r="Q9" s="337">
        <f>IFERROR((P9*N9)*K9,0)</f>
        <v/>
      </c>
      <c r="R9" s="20" t="n"/>
    </row>
    <row r="10" ht="14.25" customHeight="1" s="324">
      <c r="B10" s="46" t="n"/>
      <c r="C10" s="22" t="inlineStr">
        <is>
          <t>Lantai toilet</t>
        </is>
      </c>
      <c r="D10" s="29" t="n">
        <v>39</v>
      </c>
      <c r="E10" s="22" t="inlineStr">
        <is>
          <t>m²</t>
        </is>
      </c>
      <c r="F10" s="26" t="inlineStr">
        <is>
          <t>L</t>
        </is>
      </c>
      <c r="G10" s="22" t="inlineStr">
        <is>
          <t>Lebar granit</t>
        </is>
      </c>
      <c r="H10" s="47" t="n">
        <v>60</v>
      </c>
      <c r="I10" s="20" t="inlineStr">
        <is>
          <t>cm</t>
        </is>
      </c>
      <c r="K10" s="33" t="n">
        <v>1</v>
      </c>
      <c r="L10" s="22" t="inlineStr">
        <is>
          <t>Tukang</t>
        </is>
      </c>
      <c r="N10" s="335">
        <f>H57</f>
        <v/>
      </c>
      <c r="O10" s="38" t="inlineStr">
        <is>
          <t>OH</t>
        </is>
      </c>
      <c r="P10" s="336" t="n">
        <v>145000</v>
      </c>
      <c r="Q10" s="337">
        <f>IFERROR((P10*N10)*K10,0)</f>
        <v/>
      </c>
      <c r="R10" s="20" t="n"/>
    </row>
    <row r="11" ht="14.25" customHeight="1" s="324">
      <c r="B11" s="26" t="n"/>
      <c r="C11" s="22" t="inlineStr">
        <is>
          <t>Lantai teras</t>
        </is>
      </c>
      <c r="D11" s="29" t="n">
        <v>3.8</v>
      </c>
      <c r="E11" s="22" t="inlineStr">
        <is>
          <t>m²</t>
        </is>
      </c>
      <c r="F11" s="22" t="n"/>
      <c r="G11" s="22" t="inlineStr">
        <is>
          <t>LUAS GRANIT</t>
        </is>
      </c>
      <c r="H11" s="148">
        <f>IFERROR((H9/100)*H10/100,0)</f>
        <v/>
      </c>
      <c r="I11" s="20" t="inlineStr">
        <is>
          <t>m²</t>
        </is>
      </c>
      <c r="K11" s="33" t="n">
        <v>1</v>
      </c>
      <c r="L11" s="22" t="inlineStr">
        <is>
          <t>Kepala Tukang</t>
        </is>
      </c>
      <c r="N11" s="335">
        <f>H58</f>
        <v/>
      </c>
      <c r="O11" s="38" t="inlineStr">
        <is>
          <t>OH</t>
        </is>
      </c>
      <c r="P11" s="336" t="n">
        <v>175000</v>
      </c>
      <c r="Q11" s="337">
        <f>IFERROR((P11*N11)*K11,0)</f>
        <v/>
      </c>
      <c r="R11" s="20" t="n"/>
    </row>
    <row r="12" ht="14.25" customHeight="1" s="324">
      <c r="C12" s="22" t="inlineStr">
        <is>
          <t>Lantai lainnya</t>
        </is>
      </c>
      <c r="D12" s="29" t="n">
        <v>3.8</v>
      </c>
      <c r="E12" s="22" t="inlineStr">
        <is>
          <t>m²</t>
        </is>
      </c>
      <c r="F12" s="26" t="n"/>
      <c r="G12" s="23" t="inlineStr">
        <is>
          <t>Ukuran Teralux Marmer</t>
        </is>
      </c>
      <c r="H12" s="100" t="n"/>
      <c r="I12" s="20" t="n"/>
      <c r="K12" s="33" t="n">
        <v>1</v>
      </c>
      <c r="L12" s="22" t="inlineStr">
        <is>
          <t>Mandor</t>
        </is>
      </c>
      <c r="N12" s="335">
        <f>H59</f>
        <v/>
      </c>
      <c r="O12" s="38" t="inlineStr">
        <is>
          <t>OH</t>
        </is>
      </c>
      <c r="P12" s="336" t="n">
        <v>200000</v>
      </c>
      <c r="Q12" s="337">
        <f>IFERROR((P12*N12)*K12,0)</f>
        <v/>
      </c>
      <c r="R12" s="20" t="n"/>
    </row>
    <row r="13" ht="14.25" customHeight="1" s="324">
      <c r="C13" s="22" t="inlineStr">
        <is>
          <t>LUAS LANTAI</t>
        </is>
      </c>
      <c r="D13" s="148">
        <f>SUM(D9:D12)</f>
        <v/>
      </c>
      <c r="E13" s="36" t="inlineStr">
        <is>
          <t>m²</t>
        </is>
      </c>
      <c r="F13" s="26" t="inlineStr">
        <is>
          <t>P</t>
        </is>
      </c>
      <c r="G13" s="22" t="inlineStr">
        <is>
          <t>Panjang marmer</t>
        </is>
      </c>
      <c r="H13" s="151" t="n">
        <v>60</v>
      </c>
      <c r="I13" s="20" t="inlineStr">
        <is>
          <t>cm</t>
        </is>
      </c>
      <c r="L13" s="22" t="n"/>
      <c r="N13" s="44" t="inlineStr">
        <is>
          <t>Jumlah Harga Tenaga Kerja =</t>
        </is>
      </c>
      <c r="Q13" s="338">
        <f>SUM(Q9:Q12)</f>
        <v/>
      </c>
      <c r="R13" s="20" t="n"/>
    </row>
    <row r="14" ht="14.25" customHeight="1" s="324">
      <c r="C14" s="23" t="inlineStr">
        <is>
          <t>Panjang pasangan plint</t>
        </is>
      </c>
      <c r="F14" s="26" t="inlineStr">
        <is>
          <t>L</t>
        </is>
      </c>
      <c r="G14" s="22" t="inlineStr">
        <is>
          <t>Lebar marmer</t>
        </is>
      </c>
      <c r="H14" s="47" t="n">
        <v>60</v>
      </c>
      <c r="I14" s="20" t="inlineStr">
        <is>
          <t>cm</t>
        </is>
      </c>
      <c r="K14" s="33" t="n">
        <v>1</v>
      </c>
      <c r="L14" s="19" t="inlineStr">
        <is>
          <t>Pemasangan Lantai Ubin Granit 1SP : 2PP</t>
        </is>
      </c>
      <c r="Q14" s="22" t="n"/>
      <c r="R14" s="20" t="n"/>
    </row>
    <row r="15" ht="14.25" customHeight="1" s="324">
      <c r="C15" s="22" t="inlineStr">
        <is>
          <t>Panjang plint 1</t>
        </is>
      </c>
      <c r="D15" s="29" t="n">
        <v>17.1</v>
      </c>
      <c r="E15" s="22" t="inlineStr">
        <is>
          <t>m¹</t>
        </is>
      </c>
      <c r="F15" s="26" t="n"/>
      <c r="G15" s="22" t="inlineStr">
        <is>
          <t>LUAS MARMER</t>
        </is>
      </c>
      <c r="H15" s="148">
        <f>IFERROR((H13/100)*H14/100,0)</f>
        <v/>
      </c>
      <c r="I15" s="20" t="inlineStr">
        <is>
          <t>m²</t>
        </is>
      </c>
      <c r="K15" s="38" t="n"/>
      <c r="L15" s="22">
        <f>C61</f>
        <v/>
      </c>
      <c r="M15" s="22" t="n"/>
      <c r="N15" s="335">
        <f>G61</f>
        <v/>
      </c>
      <c r="O15" s="38" t="inlineStr">
        <is>
          <t>buah</t>
        </is>
      </c>
      <c r="P15" s="336" t="n">
        <v>120000</v>
      </c>
      <c r="Q15" s="337">
        <f>IFERROR(P15*N15,0)</f>
        <v/>
      </c>
      <c r="R15" s="20" t="n"/>
    </row>
    <row r="16" ht="14.25" customHeight="1" s="324">
      <c r="C16" s="22" t="inlineStr">
        <is>
          <t>Panjang plint 2</t>
        </is>
      </c>
      <c r="D16" s="29" t="n">
        <v>11.1</v>
      </c>
      <c r="E16" s="22" t="inlineStr">
        <is>
          <t>m¹</t>
        </is>
      </c>
      <c r="F16" s="26" t="n"/>
      <c r="G16" s="23" t="inlineStr">
        <is>
          <t>Ukuran Keramik</t>
        </is>
      </c>
      <c r="H16" s="100" t="n"/>
      <c r="I16" s="20" t="n"/>
      <c r="K16" s="38" t="n"/>
      <c r="L16" s="22">
        <f>C62</f>
        <v/>
      </c>
      <c r="M16" s="22" t="n"/>
      <c r="N16" s="335">
        <f>G62/50</f>
        <v/>
      </c>
      <c r="O16" s="38" t="inlineStr">
        <is>
          <t>sak</t>
        </is>
      </c>
      <c r="P16" s="336" t="n">
        <v>65000</v>
      </c>
      <c r="Q16" s="337">
        <f>IFERROR(P16*N16,0)</f>
        <v/>
      </c>
      <c r="R16" s="20" t="n"/>
    </row>
    <row r="17" ht="14.25" customHeight="1" s="324">
      <c r="C17" s="22" t="inlineStr">
        <is>
          <t>Panjang plint 3</t>
        </is>
      </c>
      <c r="D17" s="29" t="n">
        <v>15.1</v>
      </c>
      <c r="E17" s="22" t="inlineStr">
        <is>
          <t>m¹</t>
        </is>
      </c>
      <c r="F17" s="26" t="inlineStr">
        <is>
          <t>P</t>
        </is>
      </c>
      <c r="G17" s="22" t="inlineStr">
        <is>
          <t>Panjang keramik</t>
        </is>
      </c>
      <c r="H17" s="47" t="n">
        <v>30</v>
      </c>
      <c r="I17" s="20" t="inlineStr">
        <is>
          <t>cm</t>
        </is>
      </c>
      <c r="L17" s="22">
        <f>C63</f>
        <v/>
      </c>
      <c r="N17" s="335">
        <f>G63/40</f>
        <v/>
      </c>
      <c r="O17" s="38" t="inlineStr">
        <is>
          <t>sak</t>
        </is>
      </c>
      <c r="P17" s="336" t="n">
        <v>307000</v>
      </c>
      <c r="Q17" s="337">
        <f>IFERROR(P17*N17,0)</f>
        <v/>
      </c>
      <c r="R17" s="20" t="n"/>
    </row>
    <row r="18" ht="14.25" customHeight="1" s="324">
      <c r="C18" s="22" t="inlineStr">
        <is>
          <t>Panjang lainnya</t>
        </is>
      </c>
      <c r="D18" s="29" t="n">
        <v>6</v>
      </c>
      <c r="E18" s="22" t="inlineStr">
        <is>
          <t>m¹</t>
        </is>
      </c>
      <c r="F18" s="26" t="inlineStr">
        <is>
          <t>L</t>
        </is>
      </c>
      <c r="G18" s="22" t="inlineStr">
        <is>
          <t>Lebar keramik</t>
        </is>
      </c>
      <c r="H18" s="47" t="n">
        <v>30</v>
      </c>
      <c r="I18" s="20" t="inlineStr">
        <is>
          <t>cm</t>
        </is>
      </c>
      <c r="L18" s="22" t="inlineStr">
        <is>
          <t>Pasir pasang</t>
        </is>
      </c>
      <c r="N18" s="335">
        <f>G64</f>
        <v/>
      </c>
      <c r="O18" s="38" t="inlineStr">
        <is>
          <t>m³</t>
        </is>
      </c>
      <c r="P18" s="336" t="n">
        <v>275000</v>
      </c>
      <c r="Q18" s="337">
        <f>IFERROR(P18*N18,0)</f>
        <v/>
      </c>
      <c r="R18" s="20" t="n"/>
    </row>
    <row r="19" ht="14.25" customHeight="1" s="324">
      <c r="C19" s="22" t="inlineStr">
        <is>
          <t>PANJANG PLINT</t>
        </is>
      </c>
      <c r="D19" s="148">
        <f>SUM(D15:D18)</f>
        <v/>
      </c>
      <c r="E19" s="36" t="inlineStr">
        <is>
          <t>m¹</t>
        </is>
      </c>
      <c r="F19" s="26" t="n"/>
      <c r="G19" s="22" t="inlineStr">
        <is>
          <t>LUAS KERAMIK</t>
        </is>
      </c>
      <c r="H19" s="148">
        <f>IFERROR((H17/100)*H18/100,0)</f>
        <v/>
      </c>
      <c r="I19" s="20" t="inlineStr">
        <is>
          <t>m²</t>
        </is>
      </c>
      <c r="K19" s="33" t="n">
        <v>0</v>
      </c>
      <c r="L19" s="19" t="inlineStr">
        <is>
          <t>Pemasangan Lantai Teralux Marmer 1SP : 2PP</t>
        </is>
      </c>
      <c r="N19" s="22" t="n"/>
      <c r="Q19" s="22" t="n"/>
      <c r="R19" s="20" t="n"/>
    </row>
    <row r="20" ht="14.25" customHeight="1" s="324">
      <c r="B20" s="22" t="n"/>
      <c r="C20" s="23" t="inlineStr">
        <is>
          <t>Ukuran plint</t>
        </is>
      </c>
      <c r="I20" s="20" t="n"/>
      <c r="K20" s="38" t="n"/>
      <c r="L20" s="22">
        <f>C74</f>
        <v/>
      </c>
      <c r="M20" s="22" t="n"/>
      <c r="N20" s="335">
        <f>G74</f>
        <v/>
      </c>
      <c r="O20" s="38" t="inlineStr">
        <is>
          <t>buah</t>
        </is>
      </c>
      <c r="P20" s="336" t="n">
        <v>120000</v>
      </c>
      <c r="Q20" s="337">
        <f>IFERROR(P20*N20,0)</f>
        <v/>
      </c>
      <c r="R20" s="20" t="n"/>
    </row>
    <row r="21" ht="14.25" customHeight="1" s="324">
      <c r="B21" s="26" t="inlineStr">
        <is>
          <t>P</t>
        </is>
      </c>
      <c r="C21" s="22" t="inlineStr">
        <is>
          <t>Panjang plint</t>
        </is>
      </c>
      <c r="D21" s="47" t="n">
        <v>60</v>
      </c>
      <c r="E21" s="22" t="inlineStr">
        <is>
          <t>cm</t>
        </is>
      </c>
      <c r="F21" s="17" t="inlineStr">
        <is>
          <t>13.2</t>
        </is>
      </c>
      <c r="G21" s="17" t="inlineStr">
        <is>
          <t>Volume</t>
        </is>
      </c>
      <c r="H21" s="18" t="n"/>
      <c r="I21" s="20" t="n"/>
      <c r="K21" s="38" t="n"/>
      <c r="L21" s="22">
        <f>C75</f>
        <v/>
      </c>
      <c r="M21" s="22" t="n"/>
      <c r="N21" s="335">
        <f>G75/50</f>
        <v/>
      </c>
      <c r="O21" s="38" t="inlineStr">
        <is>
          <t>sak</t>
        </is>
      </c>
      <c r="P21" s="336" t="n">
        <v>65000</v>
      </c>
      <c r="Q21" s="337">
        <f>IFERROR(P21*N21,0)</f>
        <v/>
      </c>
      <c r="R21" s="20" t="n"/>
    </row>
    <row r="22" ht="14.25" customHeight="1" s="324">
      <c r="B22" s="26" t="inlineStr">
        <is>
          <t>L</t>
        </is>
      </c>
      <c r="C22" s="22" t="inlineStr">
        <is>
          <t>Lebar plint</t>
        </is>
      </c>
      <c r="D22" s="158" t="n">
        <v>10</v>
      </c>
      <c r="E22" s="22" t="inlineStr">
        <is>
          <t>cm</t>
        </is>
      </c>
      <c r="F22" s="22" t="n"/>
      <c r="G22" s="23" t="inlineStr">
        <is>
          <t>Volume pekerjaan</t>
        </is>
      </c>
      <c r="H22" s="22" t="n"/>
      <c r="I22" s="20" t="n"/>
      <c r="L22" s="22">
        <f>C76</f>
        <v/>
      </c>
      <c r="N22" s="335">
        <f>G76/40</f>
        <v/>
      </c>
      <c r="O22" s="38" t="inlineStr">
        <is>
          <t>sak</t>
        </is>
      </c>
      <c r="P22" s="336" t="n">
        <v>307000</v>
      </c>
      <c r="Q22" s="337">
        <f>IFERROR(P22*N22,0)</f>
        <v/>
      </c>
      <c r="R22" s="20" t="n"/>
    </row>
    <row r="23" ht="14.25" customHeight="1" s="324">
      <c r="C23" s="22" t="inlineStr">
        <is>
          <t>Panjang 1 plint</t>
        </is>
      </c>
      <c r="D23" s="148">
        <f>IFERROR(D21/100,0)</f>
        <v/>
      </c>
      <c r="E23" s="36" t="inlineStr">
        <is>
          <t>m¹</t>
        </is>
      </c>
      <c r="F23" s="26" t="n"/>
      <c r="G23" s="22" t="inlineStr">
        <is>
          <t>Total luas lantai</t>
        </is>
      </c>
      <c r="H23" s="378">
        <f>D13</f>
        <v/>
      </c>
      <c r="I23" s="20" t="inlineStr">
        <is>
          <t>m²</t>
        </is>
      </c>
      <c r="L23" s="22" t="inlineStr">
        <is>
          <t>Pasir pasang</t>
        </is>
      </c>
      <c r="N23" s="335">
        <f>G77</f>
        <v/>
      </c>
      <c r="O23" s="38" t="inlineStr">
        <is>
          <t>m³</t>
        </is>
      </c>
      <c r="P23" s="336" t="n">
        <v>275000</v>
      </c>
      <c r="Q23" s="337">
        <f>IFERROR(P23*N23,0)</f>
        <v/>
      </c>
      <c r="R23" s="20" t="n"/>
    </row>
    <row r="24" ht="14.25" customHeight="1" s="324">
      <c r="F24" s="26" t="n"/>
      <c r="G24" s="22" t="inlineStr">
        <is>
          <t>Total panjang plint</t>
        </is>
      </c>
      <c r="H24" s="378">
        <f>D19</f>
        <v/>
      </c>
      <c r="I24" s="20" t="inlineStr">
        <is>
          <t>m¹</t>
        </is>
      </c>
      <c r="K24" s="33" t="n">
        <v>0</v>
      </c>
      <c r="L24" s="19" t="inlineStr">
        <is>
          <t>Pemasangan Lantai Keramik 1SP : 2PP</t>
        </is>
      </c>
      <c r="N24" s="22" t="n"/>
      <c r="Q24" s="22" t="n"/>
      <c r="R24" s="20" t="n"/>
    </row>
    <row r="25" ht="14.25" customHeight="1" s="324">
      <c r="F25" s="26" t="n"/>
      <c r="G25" s="48" t="n"/>
      <c r="H25" s="401" t="n"/>
      <c r="I25" s="49" t="n"/>
      <c r="K25" s="38" t="n"/>
      <c r="L25" s="22">
        <f>C87</f>
        <v/>
      </c>
      <c r="M25" s="22" t="n"/>
      <c r="N25" s="335">
        <f>G87</f>
        <v/>
      </c>
      <c r="O25" s="38" t="inlineStr">
        <is>
          <t>buah</t>
        </is>
      </c>
      <c r="P25" s="336" t="n">
        <v>44000</v>
      </c>
      <c r="Q25" s="337">
        <f>IFERROR(P25*N25,0)</f>
        <v/>
      </c>
      <c r="R25" s="20" t="n"/>
    </row>
    <row r="26" ht="14.25" customHeight="1" s="324">
      <c r="K26" s="38" t="n"/>
      <c r="L26" s="22">
        <f>C88</f>
        <v/>
      </c>
      <c r="M26" s="22" t="n"/>
      <c r="N26" s="335">
        <f>G88/50</f>
        <v/>
      </c>
      <c r="O26" s="38" t="inlineStr">
        <is>
          <t>sak</t>
        </is>
      </c>
      <c r="P26" s="336" t="n">
        <v>65000</v>
      </c>
      <c r="Q26" s="337">
        <f>IFERROR(P26*N26,0)</f>
        <v/>
      </c>
      <c r="R26" s="20" t="n"/>
    </row>
    <row r="27" ht="14.25" customHeight="1" s="324">
      <c r="L27" s="22">
        <f>C89</f>
        <v/>
      </c>
      <c r="N27" s="335">
        <f>G89/40</f>
        <v/>
      </c>
      <c r="O27" s="38" t="inlineStr">
        <is>
          <t>sak</t>
        </is>
      </c>
      <c r="P27" s="336" t="n">
        <v>307000</v>
      </c>
      <c r="Q27" s="337">
        <f>IFERROR(P27*N27,0)</f>
        <v/>
      </c>
      <c r="R27" s="20" t="n"/>
    </row>
    <row r="28" ht="14.25" customHeight="1" s="324">
      <c r="L28" s="22" t="inlineStr">
        <is>
          <t>Pasir pasang</t>
        </is>
      </c>
      <c r="N28" s="335">
        <f>G90</f>
        <v/>
      </c>
      <c r="O28" s="38" t="inlineStr">
        <is>
          <t>m³</t>
        </is>
      </c>
      <c r="P28" s="336" t="n">
        <v>275000</v>
      </c>
      <c r="Q28" s="337">
        <f>IFERROR(P28*N28,0)</f>
        <v/>
      </c>
      <c r="R28" s="20" t="n"/>
    </row>
    <row r="29" ht="14.25" customHeight="1" s="324">
      <c r="K29" s="33" t="n">
        <v>1</v>
      </c>
      <c r="L29" s="19" t="inlineStr">
        <is>
          <t>Pemasangan Plint 1SP : 2PP</t>
        </is>
      </c>
      <c r="N29" s="22" t="n"/>
      <c r="Q29" s="22" t="n"/>
      <c r="R29" s="20" t="n"/>
    </row>
    <row r="30" ht="14.25" customHeight="1" s="324">
      <c r="K30" s="38" t="n"/>
      <c r="L30" s="22">
        <f>C100</f>
        <v/>
      </c>
      <c r="M30" s="22" t="n"/>
      <c r="N30" s="335">
        <f>G100</f>
        <v/>
      </c>
      <c r="O30" s="38" t="inlineStr">
        <is>
          <t>buah</t>
        </is>
      </c>
      <c r="P30" s="336" t="n">
        <v>18000</v>
      </c>
      <c r="Q30" s="337">
        <f>IFERROR(P30*N30,0)</f>
        <v/>
      </c>
      <c r="R30" s="20" t="n"/>
    </row>
    <row r="31" ht="14.25" customHeight="1" s="324">
      <c r="K31" s="38" t="n"/>
      <c r="L31" s="22">
        <f>C101</f>
        <v/>
      </c>
      <c r="M31" s="22" t="n"/>
      <c r="N31" s="335">
        <f>G101/50</f>
        <v/>
      </c>
      <c r="O31" s="38" t="inlineStr">
        <is>
          <t>sak</t>
        </is>
      </c>
      <c r="P31" s="336" t="n">
        <v>65000</v>
      </c>
      <c r="Q31" s="337">
        <f>IFERROR(P31*N31,0)</f>
        <v/>
      </c>
      <c r="R31" s="20" t="n"/>
    </row>
    <row r="32" ht="14.25" customHeight="1" s="324">
      <c r="L32" s="22">
        <f>C102</f>
        <v/>
      </c>
      <c r="N32" s="335">
        <f>G102/40</f>
        <v/>
      </c>
      <c r="O32" s="38" t="inlineStr">
        <is>
          <t>sak</t>
        </is>
      </c>
      <c r="P32" s="336" t="n">
        <v>307000</v>
      </c>
      <c r="Q32" s="337">
        <f>IFERROR(P32*N32,0)</f>
        <v/>
      </c>
      <c r="R32" s="20" t="n"/>
    </row>
    <row r="33" ht="14.25" customHeight="1" s="324">
      <c r="L33" s="22" t="inlineStr">
        <is>
          <t>Pasir pasang</t>
        </is>
      </c>
      <c r="N33" s="335">
        <f>G103</f>
        <v/>
      </c>
      <c r="O33" s="38" t="inlineStr">
        <is>
          <t>m³</t>
        </is>
      </c>
      <c r="P33" s="336" t="n">
        <v>275000</v>
      </c>
      <c r="Q33" s="337">
        <f>IFERROR(P33*N33,0)</f>
        <v/>
      </c>
      <c r="R33" s="20" t="n"/>
    </row>
    <row r="34" ht="14.25" customHeight="1" s="324">
      <c r="N34" s="44" t="inlineStr">
        <is>
          <t>Jumlah Harga Bahan =</t>
        </is>
      </c>
      <c r="Q34" s="338">
        <f>IFERROR(Q15+Q16+Q17+Q18+Q20+Q21+Q22+Q23+Q25+Q26+Q27+Q28+Q30+Q31+Q32+Q33,0)</f>
        <v/>
      </c>
      <c r="R34" s="20" t="n"/>
    </row>
    <row r="35" ht="14.25" customHeight="1" s="324">
      <c r="P35" s="339" t="inlineStr">
        <is>
          <t>TOTAL</t>
        </is>
      </c>
      <c r="Q35" s="340">
        <f>IFERROR(Q13+Q34,0)</f>
        <v/>
      </c>
      <c r="R35" s="20" t="n"/>
    </row>
    <row r="36" ht="14.25" customHeight="1" s="324">
      <c r="P36" s="341" t="n"/>
      <c r="Q36" s="56" t="inlineStr">
        <is>
          <t>Biaya Pekerjaan</t>
        </is>
      </c>
      <c r="R36" s="20" t="n"/>
    </row>
    <row r="37" ht="14.25" customHeight="1" s="324">
      <c r="P37" s="48" t="n"/>
      <c r="Q37" s="48" t="n"/>
      <c r="R37" s="49" t="n"/>
    </row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>
      <c r="C51" s="19" t="inlineStr">
        <is>
          <t>AHSP S.E. DIRJEN BHINA KONSTRUKSI NO. 30 TAHUN 2025</t>
        </is>
      </c>
      <c r="D51" s="22" t="n"/>
      <c r="E51" s="22" t="n"/>
      <c r="F51" s="22" t="n"/>
    </row>
    <row r="52" ht="14.25" customHeight="1" s="324">
      <c r="C52" s="22" t="n"/>
      <c r="D52" s="22" t="n"/>
      <c r="E52" s="22" t="n"/>
      <c r="F52" s="22" t="n"/>
    </row>
    <row r="53" ht="14.25" customHeight="1" s="324">
      <c r="C53" s="84" t="inlineStr">
        <is>
          <t>Pemasangan 1 m2 lantai ubin granit (1SP : 2PP)</t>
        </is>
      </c>
      <c r="G53" s="22" t="n"/>
      <c r="H53" s="22" t="n"/>
    </row>
    <row r="54" ht="14.25" customHeight="1" s="324">
      <c r="C54" s="58" t="inlineStr">
        <is>
          <t>Uraian</t>
        </is>
      </c>
      <c r="D54" s="59" t="inlineStr">
        <is>
          <t>Koefisien</t>
        </is>
      </c>
      <c r="E54" s="59" t="inlineStr">
        <is>
          <t>Sat.</t>
        </is>
      </c>
      <c r="F54" s="22" t="n"/>
      <c r="G54" s="22" t="n"/>
      <c r="H54" s="22" t="n"/>
    </row>
    <row r="55" ht="14.25" customHeight="1" s="324">
      <c r="C55" s="342" t="inlineStr">
        <is>
          <t>TENAGA KERJA</t>
        </is>
      </c>
      <c r="D55" s="343" t="n"/>
      <c r="E55" s="344" t="n"/>
      <c r="F55" s="22" t="n"/>
      <c r="G55" s="22" t="n"/>
      <c r="H55" s="22" t="n"/>
    </row>
    <row r="56" ht="14.25" customHeight="1" s="324">
      <c r="C56" s="63" t="inlineStr">
        <is>
          <t>Pekerja</t>
        </is>
      </c>
      <c r="D56" s="345">
        <f t="array" ref="D56">IFS(H11=0.36,"0,2500",H11=0.16,"0,1538",TRUE,"SALAH")</f>
        <v/>
      </c>
      <c r="E56" s="65" t="inlineStr">
        <is>
          <t>OH</t>
        </is>
      </c>
      <c r="F56" s="22" t="n"/>
      <c r="G56" s="81">
        <f>IFERROR((H23*D56)*K14,0)</f>
        <v/>
      </c>
      <c r="H56" s="81">
        <f>IFERROR(G56+G69+G82+G95,0)</f>
        <v/>
      </c>
    </row>
    <row r="57" ht="14.25" customHeight="1" s="324">
      <c r="C57" s="63" t="inlineStr">
        <is>
          <t>Tukang batu</t>
        </is>
      </c>
      <c r="D57" s="345">
        <f t="array" ref="D57">IFS(H11=0.36,"0,0833",H11=0.16,"0,0769",TRUE,"SALAH")</f>
        <v/>
      </c>
      <c r="E57" s="65" t="inlineStr">
        <is>
          <t>OH</t>
        </is>
      </c>
      <c r="F57" s="22" t="n"/>
      <c r="G57" s="81">
        <f>IFERROR((H23*D57)*K14,0)</f>
        <v/>
      </c>
      <c r="H57" s="81">
        <f>IFERROR(G57+G70+G83+G96,0)</f>
        <v/>
      </c>
    </row>
    <row r="58" ht="14.25" customHeight="1" s="324">
      <c r="C58" s="63" t="inlineStr">
        <is>
          <t>Kepala tukang</t>
        </is>
      </c>
      <c r="D58" s="345">
        <f t="array" ref="D58">IFS(H11=0.36,"0,0083",H11=0.16,"0,0077",TRUE,"SALAH")</f>
        <v/>
      </c>
      <c r="E58" s="65" t="inlineStr">
        <is>
          <t>OH</t>
        </is>
      </c>
      <c r="F58" s="22" t="n"/>
      <c r="G58" s="81">
        <f>IFERROR((H23*D58)*K14,0)</f>
        <v/>
      </c>
      <c r="H58" s="81">
        <f>IFERROR(G58+G71+G84+G97,0)</f>
        <v/>
      </c>
    </row>
    <row r="59" ht="14.25" customHeight="1" s="324">
      <c r="C59" s="63" t="inlineStr">
        <is>
          <t>Mandor</t>
        </is>
      </c>
      <c r="D59" s="345">
        <f t="array" ref="D59">IFS(H11=0.36,"0,0028",H11=0.16,"0,0026",TRUE,"SALAH")</f>
        <v/>
      </c>
      <c r="E59" s="65" t="inlineStr">
        <is>
          <t>OH</t>
        </is>
      </c>
      <c r="F59" s="22" t="n"/>
      <c r="G59" s="81">
        <f>IFERROR((H23*D59)*K14,0)</f>
        <v/>
      </c>
      <c r="H59" s="81">
        <f>IFERROR(G59+G72+G85+G98,0)</f>
        <v/>
      </c>
    </row>
    <row r="60" ht="14.25" customHeight="1" s="324">
      <c r="C60" s="63" t="inlineStr">
        <is>
          <t>BAHAN</t>
        </is>
      </c>
      <c r="D60" s="343" t="n"/>
      <c r="E60" s="344" t="n"/>
      <c r="F60" s="22" t="n"/>
      <c r="G60" s="69" t="n"/>
      <c r="H60" s="69" t="n"/>
    </row>
    <row r="61" ht="14.25" customHeight="1" s="324">
      <c r="C61" s="63">
        <f>"Granit "&amp;H9&amp;"x"&amp;H10&amp;" cm"</f>
        <v/>
      </c>
      <c r="D61" s="402">
        <f>IFERROR(1.05/H11,0)</f>
        <v/>
      </c>
      <c r="E61" s="65" t="inlineStr">
        <is>
          <t>bh</t>
        </is>
      </c>
      <c r="F61" s="22" t="n"/>
      <c r="G61" s="81">
        <f>IFERROR((H23*D61)*K14,0)</f>
        <v/>
      </c>
      <c r="H61" s="69" t="n"/>
    </row>
    <row r="62" ht="14.25" customHeight="1" s="324">
      <c r="C62" s="63" t="inlineStr">
        <is>
          <t>Semen portland (PC)</t>
        </is>
      </c>
      <c r="D62" s="402" t="n">
        <v>13.632</v>
      </c>
      <c r="E62" s="65" t="inlineStr">
        <is>
          <t>kg</t>
        </is>
      </c>
      <c r="F62" s="22" t="n"/>
      <c r="G62" s="81">
        <f>IFERROR((H23*D62)*K14,0)</f>
        <v/>
      </c>
      <c r="H62" s="69" t="n"/>
    </row>
    <row r="63" ht="14.25" customHeight="1" s="324">
      <c r="C63" s="63" t="inlineStr">
        <is>
          <t>Semen warna</t>
        </is>
      </c>
      <c r="D63" s="402" t="n">
        <v>1.5</v>
      </c>
      <c r="E63" s="65" t="inlineStr">
        <is>
          <t>kg</t>
        </is>
      </c>
      <c r="F63" s="22" t="n"/>
      <c r="G63" s="81">
        <f>IFERROR((H23*D63)*K14,0)</f>
        <v/>
      </c>
      <c r="H63" s="69" t="n"/>
    </row>
    <row r="64" ht="14.25" customHeight="1" s="324">
      <c r="C64" s="63" t="inlineStr">
        <is>
          <t>Pasir pasang (quarry - lokasi pekerjaan)</t>
        </is>
      </c>
      <c r="D64" s="403" t="n">
        <v>0.027</v>
      </c>
      <c r="E64" s="65" t="inlineStr">
        <is>
          <t>m3</t>
        </is>
      </c>
      <c r="F64" s="22" t="n"/>
      <c r="G64" s="113">
        <f>IFERROR((H23*D64)*K14,0)</f>
        <v/>
      </c>
      <c r="H64" s="69" t="n"/>
    </row>
    <row r="65" ht="14.25" customHeight="1" s="324">
      <c r="C65" s="22" t="n"/>
      <c r="D65" s="22" t="n"/>
      <c r="E65" s="22" t="n"/>
      <c r="F65" s="22" t="n"/>
      <c r="G65" s="69" t="n"/>
      <c r="H65" s="69" t="n"/>
    </row>
    <row r="66" ht="14.25" customHeight="1" s="324">
      <c r="C66" s="84" t="inlineStr">
        <is>
          <t>1 m2 lantai ubin teralux marmer (1SP : 2PP)</t>
        </is>
      </c>
      <c r="G66" s="69" t="n"/>
      <c r="H66" s="69" t="n"/>
    </row>
    <row r="67" ht="14.25" customHeight="1" s="324">
      <c r="C67" s="58" t="inlineStr">
        <is>
          <t>Uraian</t>
        </is>
      </c>
      <c r="D67" s="59" t="inlineStr">
        <is>
          <t>Koefisien</t>
        </is>
      </c>
      <c r="E67" s="59" t="inlineStr">
        <is>
          <t>Sat.</t>
        </is>
      </c>
      <c r="F67" s="22" t="n"/>
      <c r="G67" s="69" t="n"/>
      <c r="H67" s="69" t="n"/>
    </row>
    <row r="68" ht="14.25" customHeight="1" s="324">
      <c r="C68" s="342" t="inlineStr">
        <is>
          <t>TENAGA KERJA</t>
        </is>
      </c>
      <c r="D68" s="343" t="n"/>
      <c r="E68" s="344" t="n"/>
      <c r="F68" s="22" t="n"/>
      <c r="G68" s="69" t="n"/>
      <c r="H68" s="69" t="n"/>
    </row>
    <row r="69" ht="14.25" customHeight="1" s="324">
      <c r="C69" s="63" t="inlineStr">
        <is>
          <t>Pekerja</t>
        </is>
      </c>
      <c r="D69" s="345">
        <f t="array" ref="D69">IFS(H15=0.36,"0,2500",H15=0.16,"0,1538",TRUE,"SALAH")</f>
        <v/>
      </c>
      <c r="E69" s="65" t="inlineStr">
        <is>
          <t>OH</t>
        </is>
      </c>
      <c r="F69" s="22" t="n"/>
      <c r="G69" s="81">
        <f>IFERROR((H23*D69)*K19,0)</f>
        <v/>
      </c>
      <c r="H69" s="69" t="n"/>
    </row>
    <row r="70" ht="14.25" customHeight="1" s="324">
      <c r="C70" s="63" t="inlineStr">
        <is>
          <t>Tukang batu</t>
        </is>
      </c>
      <c r="D70" s="345">
        <f t="array" ref="D70">IFS(H15=0.36,"0,0833",H15=0.16,"0,0769",TRUE,"SALAH")</f>
        <v/>
      </c>
      <c r="E70" s="65" t="inlineStr">
        <is>
          <t>OH</t>
        </is>
      </c>
      <c r="F70" s="22" t="n"/>
      <c r="G70" s="81">
        <f>IFERROR((H23*D70)*K19,0)</f>
        <v/>
      </c>
      <c r="H70" s="69" t="n"/>
    </row>
    <row r="71" ht="14.25" customHeight="1" s="324">
      <c r="C71" s="63" t="inlineStr">
        <is>
          <t>Kepala tukang</t>
        </is>
      </c>
      <c r="D71" s="345">
        <f t="array" ref="D71">IFS(H15=0.36,"0,0083",H15=0.16,"0,0077",TRUE,"SALAH")</f>
        <v/>
      </c>
      <c r="E71" s="65" t="inlineStr">
        <is>
          <t>OH</t>
        </is>
      </c>
      <c r="F71" s="22" t="n"/>
      <c r="G71" s="81">
        <f>IFERROR((H23*D71)*K19,0)</f>
        <v/>
      </c>
      <c r="H71" s="69" t="n"/>
    </row>
    <row r="72" ht="14.25" customHeight="1" s="324">
      <c r="C72" s="63" t="inlineStr">
        <is>
          <t>Mandor</t>
        </is>
      </c>
      <c r="D72" s="345">
        <f t="array" ref="D72">IFS(H15=0.36,"0,0028",H15=0.16,"0,0026",TRUE,"SALAH")</f>
        <v/>
      </c>
      <c r="E72" s="65" t="inlineStr">
        <is>
          <t>OH</t>
        </is>
      </c>
      <c r="F72" s="22" t="n"/>
      <c r="G72" s="81">
        <f>IFERROR((H23*D72)*K19,0)</f>
        <v/>
      </c>
      <c r="H72" s="69" t="n"/>
    </row>
    <row r="73" ht="14.25" customHeight="1" s="324">
      <c r="C73" s="63" t="inlineStr">
        <is>
          <t>BAHAN</t>
        </is>
      </c>
      <c r="D73" s="343" t="n"/>
      <c r="E73" s="344" t="n"/>
      <c r="F73" s="22" t="n"/>
      <c r="G73" s="69" t="n"/>
      <c r="H73" s="69" t="n"/>
    </row>
    <row r="74" ht="14.25" customHeight="1" s="324">
      <c r="C74" s="63">
        <f>"Teralux Marmer "&amp;H13&amp;"x"&amp;H14&amp;" cm"</f>
        <v/>
      </c>
      <c r="D74" s="382">
        <f>IFERROR(1.05/H15,0)</f>
        <v/>
      </c>
      <c r="E74" s="65" t="inlineStr">
        <is>
          <t>bh</t>
        </is>
      </c>
      <c r="F74" s="22" t="n"/>
      <c r="G74" s="113">
        <f>IFERROR((H23*D74)*K19,0)</f>
        <v/>
      </c>
      <c r="H74" s="69" t="n"/>
    </row>
    <row r="75" ht="14.25" customHeight="1" s="324">
      <c r="C75" s="63" t="inlineStr">
        <is>
          <t>Semen portland (PC)</t>
        </is>
      </c>
      <c r="D75" s="382" t="n">
        <v>13.632</v>
      </c>
      <c r="E75" s="65" t="inlineStr">
        <is>
          <t>kg</t>
        </is>
      </c>
      <c r="F75" s="22" t="n"/>
      <c r="G75" s="113">
        <f>IFERROR((H23*D75)*K19,0)</f>
        <v/>
      </c>
      <c r="H75" s="69" t="n"/>
    </row>
    <row r="76" ht="14.25" customHeight="1" s="324">
      <c r="C76" s="63" t="inlineStr">
        <is>
          <t>Semen warna</t>
        </is>
      </c>
      <c r="D76" s="382" t="n">
        <v>1.5</v>
      </c>
      <c r="E76" s="65" t="inlineStr">
        <is>
          <t>kg</t>
        </is>
      </c>
      <c r="F76" s="22" t="n"/>
      <c r="G76" s="113">
        <f>IFERROR((H23*D76)*K19,0)</f>
        <v/>
      </c>
      <c r="H76" s="69" t="n"/>
    </row>
    <row r="77" ht="30" customHeight="1" s="324">
      <c r="C77" s="63" t="inlineStr">
        <is>
          <t>Pasir pasang (quarry - lokasi pekerjaan)</t>
        </is>
      </c>
      <c r="D77" s="374" t="n">
        <v>0.027</v>
      </c>
      <c r="E77" s="65" t="inlineStr">
        <is>
          <t>m3</t>
        </is>
      </c>
      <c r="F77" s="22" t="n"/>
      <c r="G77" s="113">
        <f>IFERROR((H23*D77)*K19,0)</f>
        <v/>
      </c>
      <c r="H77" s="69" t="n"/>
    </row>
    <row r="78" ht="14.25" customHeight="1" s="324">
      <c r="C78" s="22" t="n"/>
      <c r="D78" s="22" t="n"/>
      <c r="E78" s="22" t="n"/>
      <c r="F78" s="22" t="n"/>
      <c r="G78" s="69" t="n"/>
      <c r="H78" s="69" t="n"/>
    </row>
    <row r="79" ht="14.25" customHeight="1" s="324">
      <c r="C79" s="84" t="inlineStr">
        <is>
          <t>Pemasangan 1 m2 lantai keramik (1SP : 2PP)</t>
        </is>
      </c>
      <c r="G79" s="69" t="n"/>
      <c r="H79" s="69" t="n"/>
    </row>
    <row r="80" ht="14.25" customHeight="1" s="324">
      <c r="C80" s="58" t="inlineStr">
        <is>
          <t>Uraian</t>
        </is>
      </c>
      <c r="D80" s="59" t="inlineStr">
        <is>
          <t>Koefisien</t>
        </is>
      </c>
      <c r="E80" s="59" t="inlineStr">
        <is>
          <t>Sat.</t>
        </is>
      </c>
      <c r="F80" s="22" t="n"/>
      <c r="G80" s="69" t="n"/>
      <c r="H80" s="69" t="n"/>
    </row>
    <row r="81" ht="14.25" customHeight="1" s="324">
      <c r="C81" s="342" t="inlineStr">
        <is>
          <t>TENAGA KERJA</t>
        </is>
      </c>
      <c r="D81" s="343" t="n"/>
      <c r="E81" s="344" t="n"/>
      <c r="F81" s="22" t="n"/>
      <c r="G81" s="69" t="n"/>
      <c r="H81" s="69" t="n"/>
    </row>
    <row r="82" ht="14.25" customHeight="1" s="324">
      <c r="C82" s="63" t="inlineStr">
        <is>
          <t>Pekerja</t>
        </is>
      </c>
      <c r="D82" s="345">
        <f t="array" ref="D82">IFS(H19=0.09,"0,1429",H19=0.16,"0,1538",TRUE,"SALAH")</f>
        <v/>
      </c>
      <c r="E82" s="65" t="inlineStr">
        <is>
          <t>OH</t>
        </is>
      </c>
      <c r="F82" s="22" t="n"/>
      <c r="G82" s="81">
        <f>IFERROR((H23*D82)*K24,0)</f>
        <v/>
      </c>
      <c r="H82" s="69" t="n"/>
    </row>
    <row r="83" ht="14.25" customHeight="1" s="324">
      <c r="C83" s="63" t="inlineStr">
        <is>
          <t>Tukang batu</t>
        </is>
      </c>
      <c r="D83" s="345">
        <f t="array" ref="D83">IFS(H19=0.09,"0,0714",H19=0.16,"0,0769",TRUE,"SALAH")</f>
        <v/>
      </c>
      <c r="E83" s="65" t="inlineStr">
        <is>
          <t>OH</t>
        </is>
      </c>
      <c r="F83" s="22" t="n"/>
      <c r="G83" s="81">
        <f>IFERROR((H23*D83)*K24,0)</f>
        <v/>
      </c>
      <c r="H83" s="69" t="n"/>
    </row>
    <row r="84" ht="14.25" customHeight="1" s="324">
      <c r="C84" s="63" t="inlineStr">
        <is>
          <t>Kepala tukang</t>
        </is>
      </c>
      <c r="D84" s="345">
        <f t="array" ref="D84">IFS(H19=0.09,"0,0071",H19=0.16,"0,0077",TRUE,"SALAH")</f>
        <v/>
      </c>
      <c r="E84" s="65" t="inlineStr">
        <is>
          <t>OH</t>
        </is>
      </c>
      <c r="F84" s="22" t="n"/>
      <c r="G84" s="81">
        <f>IFERROR((H23*D84)*K24,0)</f>
        <v/>
      </c>
      <c r="H84" s="69" t="n"/>
    </row>
    <row r="85" ht="14.25" customHeight="1" s="324">
      <c r="C85" s="63" t="inlineStr">
        <is>
          <t>Mandor</t>
        </is>
      </c>
      <c r="D85" s="345">
        <f t="array" ref="D85">IFS(H19=0.09,"0,0024",H19=0.16,"0,0026",TRUE,"SALAH")</f>
        <v/>
      </c>
      <c r="E85" s="65" t="inlineStr">
        <is>
          <t>OH</t>
        </is>
      </c>
      <c r="F85" s="22" t="n"/>
      <c r="G85" s="81">
        <f>IFERROR((H23*D85)*K24,0)</f>
        <v/>
      </c>
      <c r="H85" s="69" t="n"/>
    </row>
    <row r="86" ht="14.25" customHeight="1" s="324">
      <c r="C86" s="63" t="inlineStr">
        <is>
          <t>BAHAN</t>
        </is>
      </c>
      <c r="D86" s="343" t="n"/>
      <c r="E86" s="344" t="n"/>
      <c r="F86" s="22" t="n"/>
      <c r="G86" s="69" t="n"/>
      <c r="H86" s="69" t="n"/>
    </row>
    <row r="87" ht="14.25" customHeight="1" s="324">
      <c r="C87" s="63">
        <f>"Keramik "&amp;H17&amp;"x"&amp;H18&amp;" cm"</f>
        <v/>
      </c>
      <c r="D87" s="402">
        <f>IFERROR(1.05/H19,0)</f>
        <v/>
      </c>
      <c r="E87" s="65" t="inlineStr">
        <is>
          <t>bh</t>
        </is>
      </c>
      <c r="F87" s="22" t="n"/>
      <c r="G87" s="81">
        <f>IFERROR((H23*D87)*K24,0)</f>
        <v/>
      </c>
      <c r="H87" s="69" t="n"/>
    </row>
    <row r="88" ht="14.25" customHeight="1" s="324">
      <c r="C88" s="63" t="inlineStr">
        <is>
          <t>Semen portland (PC)</t>
        </is>
      </c>
      <c r="D88" s="402" t="n">
        <v>13.632</v>
      </c>
      <c r="E88" s="65" t="inlineStr">
        <is>
          <t>kg</t>
        </is>
      </c>
      <c r="F88" s="22" t="n"/>
      <c r="G88" s="81">
        <f>IFERROR((H23*D88)*K24,0)</f>
        <v/>
      </c>
      <c r="H88" s="69" t="n"/>
    </row>
    <row r="89" ht="14.25" customHeight="1" s="324">
      <c r="C89" s="63" t="inlineStr">
        <is>
          <t>Semen warna</t>
        </is>
      </c>
      <c r="D89" s="402" t="n">
        <v>1.5</v>
      </c>
      <c r="E89" s="65" t="inlineStr">
        <is>
          <t>kg</t>
        </is>
      </c>
      <c r="F89" s="22" t="n"/>
      <c r="G89" s="81">
        <f>IFERROR((H23*D89)*K24,0)</f>
        <v/>
      </c>
      <c r="H89" s="69" t="n"/>
    </row>
    <row r="90" ht="14.25" customHeight="1" s="324">
      <c r="C90" s="63" t="inlineStr">
        <is>
          <t>Pasir pasang (quarry - lokasi pekerjaan)</t>
        </is>
      </c>
      <c r="D90" s="403" t="n">
        <v>0.027</v>
      </c>
      <c r="E90" s="65" t="inlineStr">
        <is>
          <t>m3</t>
        </is>
      </c>
      <c r="F90" s="22" t="n"/>
      <c r="G90" s="113">
        <f>IFERROR((H23*D90)*K24,0)</f>
        <v/>
      </c>
      <c r="H90" s="69" t="n"/>
    </row>
    <row r="91" ht="14.25" customHeight="1" s="324">
      <c r="C91" s="22" t="n"/>
      <c r="D91" s="22" t="n"/>
      <c r="E91" s="22" t="n"/>
      <c r="F91" s="22" t="n"/>
      <c r="G91" s="69" t="n"/>
      <c r="H91" s="69" t="n"/>
    </row>
    <row r="92" ht="14.25" customHeight="1" s="324">
      <c r="C92" s="84" t="inlineStr">
        <is>
          <t>Pemasangan 1 m plint granit (1SP : 2PP)</t>
        </is>
      </c>
      <c r="G92" s="69" t="n"/>
      <c r="H92" s="69" t="n"/>
    </row>
    <row r="93" ht="14.25" customHeight="1" s="324">
      <c r="C93" s="58" t="inlineStr">
        <is>
          <t>Uraian</t>
        </is>
      </c>
      <c r="D93" s="59" t="inlineStr">
        <is>
          <t>Koefisien</t>
        </is>
      </c>
      <c r="E93" s="59" t="inlineStr">
        <is>
          <t>Sat.</t>
        </is>
      </c>
      <c r="F93" s="22" t="n"/>
      <c r="G93" s="69" t="n"/>
      <c r="H93" s="69" t="n"/>
    </row>
    <row r="94" ht="14.25" customHeight="1" s="324">
      <c r="C94" s="342" t="inlineStr">
        <is>
          <t>TENAGA KERJA</t>
        </is>
      </c>
      <c r="D94" s="343" t="n"/>
      <c r="E94" s="344" t="n"/>
      <c r="F94" s="22" t="n"/>
      <c r="G94" s="69" t="n"/>
      <c r="H94" s="69" t="n"/>
    </row>
    <row r="95" ht="14.25" customHeight="1" s="324">
      <c r="C95" s="63" t="inlineStr">
        <is>
          <t>Pekerja</t>
        </is>
      </c>
      <c r="D95" s="345">
        <f t="array" ref="D95">IFS(D23=0.3,"0,0625",D23=0.4,"0,0667",D23=0.5,"0,0667",TRUE,"0,0714")</f>
        <v/>
      </c>
      <c r="E95" s="65" t="inlineStr">
        <is>
          <t>OH</t>
        </is>
      </c>
      <c r="F95" s="22" t="n"/>
      <c r="G95" s="81">
        <f>IFERROR((H24*D95)*K29,0)</f>
        <v/>
      </c>
      <c r="H95" s="69" t="n"/>
    </row>
    <row r="96" ht="14.25" customHeight="1" s="324">
      <c r="C96" s="63" t="inlineStr">
        <is>
          <t>Tukang batu</t>
        </is>
      </c>
      <c r="D96" s="345">
        <f t="array" ref="D96">IFS(D23=0.3,"0,0313",D23=0.4,"0,0333",D23=0.5,"0,0333",TRUE,"0,0357")</f>
        <v/>
      </c>
      <c r="E96" s="65" t="inlineStr">
        <is>
          <t>OH</t>
        </is>
      </c>
      <c r="F96" s="22" t="n"/>
      <c r="G96" s="81">
        <f>IFERROR((H24*D96)*K29,0)</f>
        <v/>
      </c>
      <c r="H96" s="69" t="n"/>
    </row>
    <row r="97" ht="14.25" customHeight="1" s="324">
      <c r="C97" s="63" t="inlineStr">
        <is>
          <t>Kepala tukang</t>
        </is>
      </c>
      <c r="D97" s="345">
        <f t="array" ref="D97">IFS(D23=0.3,"0,0031",D23=0.4,"0,0033",D23=0.5,"0,0033",TRUE,"0,0036")</f>
        <v/>
      </c>
      <c r="E97" s="65" t="inlineStr">
        <is>
          <t>OH</t>
        </is>
      </c>
      <c r="F97" s="22" t="n"/>
      <c r="G97" s="81">
        <f>IFERROR((H24*D97)*K29,0)</f>
        <v/>
      </c>
      <c r="H97" s="69" t="n"/>
    </row>
    <row r="98" ht="14.25" customHeight="1" s="324">
      <c r="C98" s="63" t="inlineStr">
        <is>
          <t>Mandor</t>
        </is>
      </c>
      <c r="D98" s="345">
        <f t="array" ref="D98">IFS(D23=0.3,"0,0010",D23=0.4,"0,0011",D23=0.5,"0,0011",TRUE,"0,0012")</f>
        <v/>
      </c>
      <c r="E98" s="65" t="inlineStr">
        <is>
          <t>OH</t>
        </is>
      </c>
      <c r="F98" s="22" t="n"/>
      <c r="G98" s="81">
        <f>IFERROR((H24*D98)*K29,0)</f>
        <v/>
      </c>
      <c r="H98" s="69" t="n"/>
    </row>
    <row r="99" ht="14.25" customHeight="1" s="324">
      <c r="C99" s="63" t="inlineStr">
        <is>
          <t>BAHAN</t>
        </is>
      </c>
      <c r="D99" s="343" t="n"/>
      <c r="E99" s="344" t="n"/>
      <c r="F99" s="22" t="n"/>
      <c r="G99" s="69" t="n"/>
      <c r="H99" s="69" t="n"/>
    </row>
    <row r="100" ht="14.25" customHeight="1" s="324">
      <c r="C100" s="63">
        <f>"Plint uk. "&amp;D22&amp;"x"&amp;D21&amp;" cm"</f>
        <v/>
      </c>
      <c r="D100" s="402">
        <f>IFERROR(1.05/D23,0)</f>
        <v/>
      </c>
      <c r="E100" s="65" t="inlineStr">
        <is>
          <t>bh</t>
        </is>
      </c>
      <c r="F100" s="22" t="n"/>
      <c r="G100" s="81">
        <f>IFERROR((H24*D100)*K29,0)</f>
        <v/>
      </c>
      <c r="H100" s="69" t="n"/>
    </row>
    <row r="101" ht="14.25" customHeight="1" s="324">
      <c r="C101" s="63" t="inlineStr">
        <is>
          <t>Semen portland (PC)</t>
        </is>
      </c>
      <c r="D101" s="402" t="n">
        <v>1.704</v>
      </c>
      <c r="E101" s="65" t="inlineStr">
        <is>
          <t>kg</t>
        </is>
      </c>
      <c r="F101" s="22" t="n"/>
      <c r="G101" s="81">
        <f>IFERROR((H24*D101)*K29,0)</f>
        <v/>
      </c>
      <c r="H101" s="69" t="n"/>
    </row>
    <row r="102" ht="14.25" customHeight="1" s="324">
      <c r="C102" s="63" t="inlineStr">
        <is>
          <t>Semen warna</t>
        </is>
      </c>
      <c r="D102" s="402" t="n">
        <v>0.188</v>
      </c>
      <c r="E102" s="65" t="inlineStr">
        <is>
          <t>kg</t>
        </is>
      </c>
      <c r="F102" s="22" t="n"/>
      <c r="G102" s="81">
        <f>IFERROR((H24*D102)*K29,0)</f>
        <v/>
      </c>
      <c r="H102" s="69" t="n"/>
    </row>
    <row r="103" ht="14.25" customHeight="1" s="324">
      <c r="C103" s="63" t="inlineStr">
        <is>
          <t>Pasir pasang (quarry - lokasi pekerjaan)</t>
        </is>
      </c>
      <c r="D103" s="403" t="n">
        <v>0.003</v>
      </c>
      <c r="E103" s="65" t="inlineStr">
        <is>
          <t>m3</t>
        </is>
      </c>
      <c r="F103" s="22" t="n"/>
      <c r="G103" s="113">
        <f>IFERROR((H24*D103)*K29,0)</f>
        <v/>
      </c>
      <c r="H103" s="69" t="n"/>
    </row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6">
    <mergeCell ref="C60:E60"/>
    <mergeCell ref="P35:P36"/>
    <mergeCell ref="C53:F53"/>
    <mergeCell ref="C94:E94"/>
    <mergeCell ref="C99:E99"/>
    <mergeCell ref="C79:F79"/>
    <mergeCell ref="C55:E55"/>
    <mergeCell ref="N13:P13"/>
    <mergeCell ref="C92:F92"/>
    <mergeCell ref="C73:E73"/>
    <mergeCell ref="C86:E86"/>
    <mergeCell ref="D3:I3"/>
    <mergeCell ref="C68:E68"/>
    <mergeCell ref="N34:P34"/>
    <mergeCell ref="C66:F66"/>
    <mergeCell ref="C81:E81"/>
  </mergeCells>
  <dataValidations count="1">
    <dataValidation sqref="K9:K12 K14 K19 K24 K29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theme="1"/>
    <outlinePr summaryBelow="1" summaryRight="1"/>
    <pageSetUpPr/>
  </sheetPr>
  <dimension ref="A1:R8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3.71" customWidth="1" style="324" min="1" max="1"/>
    <col width="5.71" customWidth="1" style="324" min="2" max="2"/>
    <col width="21.57" customWidth="1" style="324" min="3" max="3"/>
    <col width="11.71" customWidth="1" style="324" min="4" max="4"/>
    <col width="4.71" customWidth="1" style="324" min="5" max="5"/>
    <col width="5.71" customWidth="1" style="324" min="6" max="6"/>
    <col width="21.57" customWidth="1" style="324" min="7" max="7"/>
    <col width="11.71" customWidth="1" style="324" min="8" max="8"/>
    <col width="4.71" customWidth="1" style="324" min="9" max="9"/>
    <col width="3.71" customWidth="1" style="324" min="10" max="10"/>
    <col width="5.29" customWidth="1" style="324" min="11" max="11"/>
    <col width="10.43" customWidth="1" style="324" min="12" max="12"/>
    <col width="11.71" customWidth="1" style="324" min="13" max="14"/>
    <col width="10.71" customWidth="1" style="324" min="15" max="15"/>
    <col width="16.71" customWidth="1" style="324" min="16" max="16"/>
    <col width="19.71" customWidth="1" style="324" min="17" max="17"/>
    <col width="3.86" customWidth="1" style="324" min="18" max="18"/>
    <col width="8.710000000000001" customWidth="1" style="324" min="19" max="26"/>
  </cols>
  <sheetData>
    <row r="1" ht="14.25" customHeight="1" s="324"/>
    <row r="2" ht="14.25" customHeight="1" s="324">
      <c r="B2" s="1" t="n"/>
      <c r="C2" s="2" t="n"/>
      <c r="D2" s="2" t="n"/>
      <c r="E2" s="2" t="n"/>
      <c r="F2" s="2" t="n"/>
      <c r="G2" s="2" t="n"/>
      <c r="H2" s="2" t="n"/>
      <c r="I2" s="108" t="n"/>
    </row>
    <row r="3" ht="14.25" customHeight="1" s="324">
      <c r="B3" s="4" t="n"/>
      <c r="C3" s="5" t="n"/>
      <c r="D3" s="329" t="inlineStr">
        <is>
          <t>AHSP S.E. BHINA KONSTRUKSI NO. 30 TAHUN 2025</t>
        </is>
      </c>
      <c r="E3" s="330" t="n"/>
      <c r="F3" s="330" t="n"/>
      <c r="G3" s="330" t="n"/>
      <c r="H3" s="330" t="n"/>
      <c r="I3" s="331" t="n"/>
    </row>
    <row r="4" ht="14.25" customHeight="1" s="324"/>
    <row r="5" ht="14.25" customHeight="1" s="324">
      <c r="B5" s="11" t="inlineStr">
        <is>
          <t>14.</t>
        </is>
      </c>
      <c r="C5" s="12" t="inlineStr">
        <is>
          <t>PEKERJAAN PEMASANGAN PENUTUP DINDING</t>
        </is>
      </c>
      <c r="D5" s="13" t="n"/>
      <c r="E5" s="13" t="n"/>
      <c r="F5" s="13" t="n"/>
    </row>
    <row r="6" ht="14.25" customHeight="1" s="324">
      <c r="B6" s="10" t="n"/>
      <c r="C6" s="10" t="n"/>
      <c r="D6" s="10" t="n"/>
      <c r="E6" s="10" t="n"/>
      <c r="F6" s="10" t="n"/>
      <c r="G6" s="10" t="n"/>
      <c r="H6" s="10" t="n"/>
      <c r="I6" s="14" t="n"/>
      <c r="K6" s="16" t="n"/>
      <c r="L6" s="16" t="n"/>
      <c r="M6" s="16" t="n"/>
      <c r="N6" s="10" t="n"/>
      <c r="O6" s="10" t="n"/>
      <c r="P6" s="10" t="n"/>
      <c r="Q6" s="10" t="n"/>
      <c r="R6" s="14" t="n"/>
    </row>
    <row r="7" ht="14.25" customHeight="1" s="324">
      <c r="B7" s="17" t="inlineStr">
        <is>
          <t>14.1</t>
        </is>
      </c>
      <c r="C7" s="17" t="inlineStr">
        <is>
          <t>Dimensi Utama</t>
        </is>
      </c>
      <c r="D7" s="18" t="n"/>
      <c r="E7" s="18" t="n"/>
      <c r="F7" s="17" t="n"/>
      <c r="G7" s="17" t="n"/>
      <c r="H7" s="18" t="n"/>
      <c r="I7" s="20" t="n"/>
      <c r="K7" s="17" t="inlineStr">
        <is>
          <t>14.3</t>
        </is>
      </c>
      <c r="L7" s="17" t="inlineStr">
        <is>
          <t>Result</t>
        </is>
      </c>
      <c r="M7" s="17" t="n"/>
      <c r="N7" s="18" t="n"/>
      <c r="O7" s="18" t="n"/>
      <c r="P7" s="18" t="n"/>
      <c r="Q7" s="18" t="n"/>
      <c r="R7" s="20" t="n"/>
    </row>
    <row r="8" ht="14.25" customHeight="1" s="324">
      <c r="B8" s="22" t="n"/>
      <c r="C8" s="23" t="inlineStr">
        <is>
          <t>Luasan penutup dinding</t>
        </is>
      </c>
      <c r="D8" s="22" t="n"/>
      <c r="F8" s="22" t="n"/>
      <c r="G8" s="23" t="inlineStr">
        <is>
          <t>Ukuran Dinding Homogeneous Tile</t>
        </is>
      </c>
      <c r="H8" s="22" t="n"/>
      <c r="I8" s="20" t="n"/>
      <c r="K8" s="25" t="n"/>
      <c r="L8" s="25" t="inlineStr">
        <is>
          <t>Uraian</t>
        </is>
      </c>
      <c r="M8" s="25" t="n"/>
      <c r="N8" s="25" t="inlineStr">
        <is>
          <t>Volume</t>
        </is>
      </c>
      <c r="O8" s="25" t="inlineStr">
        <is>
          <t>Satuan</t>
        </is>
      </c>
      <c r="P8" s="25" t="inlineStr">
        <is>
          <t>Harga Satuan (Rp)</t>
        </is>
      </c>
      <c r="Q8" s="25" t="inlineStr">
        <is>
          <t>Jumlah Harga (Rp)</t>
        </is>
      </c>
      <c r="R8" s="20" t="n"/>
    </row>
    <row r="9" ht="14.25" customHeight="1" s="324">
      <c r="B9" s="26" t="n"/>
      <c r="C9" s="22" t="inlineStr">
        <is>
          <t>Luas dinding 1</t>
        </is>
      </c>
      <c r="D9" s="29" t="n">
        <v>19.5</v>
      </c>
      <c r="E9" s="22" t="inlineStr">
        <is>
          <t>m²</t>
        </is>
      </c>
      <c r="F9" s="26" t="inlineStr">
        <is>
          <t>P</t>
        </is>
      </c>
      <c r="G9" s="22" t="inlineStr">
        <is>
          <t>Panjang homogeneous tile</t>
        </is>
      </c>
      <c r="H9" s="47" t="n">
        <v>60</v>
      </c>
      <c r="I9" s="20" t="inlineStr">
        <is>
          <t>cm</t>
        </is>
      </c>
      <c r="K9" s="33" t="n">
        <v>1</v>
      </c>
      <c r="L9" s="22" t="inlineStr">
        <is>
          <t>Pekerja</t>
        </is>
      </c>
      <c r="N9" s="335">
        <f>H55</f>
        <v/>
      </c>
      <c r="O9" s="38" t="inlineStr">
        <is>
          <t>OH</t>
        </is>
      </c>
      <c r="P9" s="336" t="n">
        <v>100000</v>
      </c>
      <c r="Q9" s="337">
        <f>IFERROR((P9*N9)*K9,0)</f>
        <v/>
      </c>
      <c r="R9" s="20" t="n"/>
    </row>
    <row r="10" ht="14.25" customHeight="1" s="324">
      <c r="B10" s="46" t="n"/>
      <c r="C10" s="22" t="inlineStr">
        <is>
          <t>Luas dinding 2</t>
        </is>
      </c>
      <c r="D10" s="29" t="n">
        <v>15</v>
      </c>
      <c r="E10" s="22" t="inlineStr">
        <is>
          <t>m²</t>
        </is>
      </c>
      <c r="F10" s="26" t="inlineStr">
        <is>
          <t>L</t>
        </is>
      </c>
      <c r="G10" s="22" t="inlineStr">
        <is>
          <t>Lebar homogeneous tile</t>
        </is>
      </c>
      <c r="H10" s="47" t="n">
        <v>60</v>
      </c>
      <c r="I10" s="20" t="inlineStr">
        <is>
          <t>cm</t>
        </is>
      </c>
      <c r="K10" s="33" t="n">
        <v>1</v>
      </c>
      <c r="L10" s="22" t="inlineStr">
        <is>
          <t>Tukang</t>
        </is>
      </c>
      <c r="N10" s="335">
        <f>H56</f>
        <v/>
      </c>
      <c r="O10" s="38" t="inlineStr">
        <is>
          <t>OH</t>
        </is>
      </c>
      <c r="P10" s="336" t="n">
        <v>145000</v>
      </c>
      <c r="Q10" s="337">
        <f>IFERROR((P10*N10)*K10,0)</f>
        <v/>
      </c>
      <c r="R10" s="20" t="n"/>
    </row>
    <row r="11" ht="14.25" customHeight="1" s="324">
      <c r="B11" s="26" t="n"/>
      <c r="C11" s="22" t="inlineStr">
        <is>
          <t>Luas dinding 3</t>
        </is>
      </c>
      <c r="D11" s="29" t="n">
        <v>17</v>
      </c>
      <c r="E11" s="22" t="inlineStr">
        <is>
          <t>m²</t>
        </is>
      </c>
      <c r="F11" s="22" t="n"/>
      <c r="G11" s="22" t="inlineStr">
        <is>
          <t>LUAS HOMOGENEOUS</t>
        </is>
      </c>
      <c r="H11" s="148">
        <f>IFERROR((H9/100)*H10/100,0)</f>
        <v/>
      </c>
      <c r="I11" s="20" t="inlineStr">
        <is>
          <t>m²</t>
        </is>
      </c>
      <c r="K11" s="33" t="n">
        <v>1</v>
      </c>
      <c r="L11" s="22" t="inlineStr">
        <is>
          <t>Kepala Tukang</t>
        </is>
      </c>
      <c r="N11" s="335">
        <f>H57</f>
        <v/>
      </c>
      <c r="O11" s="38" t="inlineStr">
        <is>
          <t>OH</t>
        </is>
      </c>
      <c r="P11" s="336" t="n">
        <v>175000</v>
      </c>
      <c r="Q11" s="337">
        <f>IFERROR((P11*N11)*K11,0)</f>
        <v/>
      </c>
      <c r="R11" s="20" t="n"/>
    </row>
    <row r="12" ht="14.25" customHeight="1" s="324">
      <c r="C12" s="22" t="inlineStr">
        <is>
          <t>Luas dinding lainnya</t>
        </is>
      </c>
      <c r="D12" s="29" t="n">
        <v>10</v>
      </c>
      <c r="E12" s="22" t="inlineStr">
        <is>
          <t>m²</t>
        </is>
      </c>
      <c r="F12" s="22" t="n"/>
      <c r="G12" s="23" t="inlineStr">
        <is>
          <t>Ukuran Dinding Porselen</t>
        </is>
      </c>
      <c r="H12" s="22" t="n"/>
      <c r="I12" s="20" t="n"/>
      <c r="K12" s="33" t="n">
        <v>1</v>
      </c>
      <c r="L12" s="22" t="inlineStr">
        <is>
          <t>Mandor</t>
        </is>
      </c>
      <c r="N12" s="335">
        <f>H58</f>
        <v/>
      </c>
      <c r="O12" s="38" t="inlineStr">
        <is>
          <t>OH</t>
        </is>
      </c>
      <c r="P12" s="336" t="n">
        <v>200000</v>
      </c>
      <c r="Q12" s="337">
        <f>IFERROR((P12*N12)*K12,0)</f>
        <v/>
      </c>
      <c r="R12" s="20" t="n"/>
    </row>
    <row r="13" ht="14.25" customHeight="1" s="324">
      <c r="C13" s="22" t="inlineStr">
        <is>
          <t>TOTAL LUAS DINDING</t>
        </is>
      </c>
      <c r="D13" s="148">
        <f>SUM(D9:D12)</f>
        <v/>
      </c>
      <c r="E13" s="22" t="inlineStr">
        <is>
          <t>m²</t>
        </is>
      </c>
      <c r="F13" s="26" t="inlineStr">
        <is>
          <t>P</t>
        </is>
      </c>
      <c r="G13" s="22" t="inlineStr">
        <is>
          <t>Panjang dinding porselen</t>
        </is>
      </c>
      <c r="H13" s="47" t="n">
        <v>20</v>
      </c>
      <c r="I13" s="20" t="inlineStr">
        <is>
          <t>cm</t>
        </is>
      </c>
      <c r="L13" s="22" t="n"/>
      <c r="N13" s="44" t="inlineStr">
        <is>
          <t>Jumlah Harga Tenaga Kerja =</t>
        </is>
      </c>
      <c r="Q13" s="338">
        <f>SUM(Q9:Q12)</f>
        <v/>
      </c>
      <c r="R13" s="20" t="n"/>
    </row>
    <row r="14" ht="14.25" customHeight="1" s="324">
      <c r="F14" s="26" t="inlineStr">
        <is>
          <t>L</t>
        </is>
      </c>
      <c r="G14" s="22" t="inlineStr">
        <is>
          <t>Lebar dinding porselen</t>
        </is>
      </c>
      <c r="H14" s="47" t="n">
        <v>20</v>
      </c>
      <c r="I14" s="20" t="inlineStr">
        <is>
          <t>cm</t>
        </is>
      </c>
      <c r="K14" s="33" t="n">
        <v>0</v>
      </c>
      <c r="L14" s="19" t="inlineStr">
        <is>
          <t>Pemasangan Dinding Keramik 1SP : 2PP</t>
        </is>
      </c>
      <c r="Q14" s="22" t="n"/>
      <c r="R14" s="20" t="n"/>
    </row>
    <row r="15" ht="14.25" customHeight="1" s="324">
      <c r="B15" s="22" t="n"/>
      <c r="C15" s="23" t="inlineStr">
        <is>
          <t>Ukuran Dinding Keramik</t>
        </is>
      </c>
      <c r="D15" s="22" t="n"/>
      <c r="E15" s="22" t="n"/>
      <c r="F15" s="22" t="n"/>
      <c r="G15" s="22" t="inlineStr">
        <is>
          <t>LUAS PORSELEN</t>
        </is>
      </c>
      <c r="H15" s="148">
        <f>IFERROR((H13/100)*H14/100,0)</f>
        <v/>
      </c>
      <c r="I15" s="20" t="inlineStr">
        <is>
          <t>m²</t>
        </is>
      </c>
      <c r="K15" s="38" t="n"/>
      <c r="L15" s="22">
        <f>C60</f>
        <v/>
      </c>
      <c r="M15" s="22" t="n"/>
      <c r="N15" s="335">
        <f>G60</f>
        <v/>
      </c>
      <c r="O15" s="38" t="inlineStr">
        <is>
          <t>buah</t>
        </is>
      </c>
      <c r="P15" s="336" t="n">
        <v>3000</v>
      </c>
      <c r="Q15" s="337">
        <f>IFERROR(P15*N15,0)</f>
        <v/>
      </c>
      <c r="R15" s="20" t="n"/>
    </row>
    <row r="16" ht="14.25" customHeight="1" s="324">
      <c r="B16" s="26" t="inlineStr">
        <is>
          <t>P</t>
        </is>
      </c>
      <c r="C16" s="22" t="inlineStr">
        <is>
          <t>Panjang dinding keramik</t>
        </is>
      </c>
      <c r="D16" s="47" t="n">
        <v>20</v>
      </c>
      <c r="E16" s="161" t="inlineStr">
        <is>
          <t>cm</t>
        </is>
      </c>
      <c r="F16" s="22" t="n"/>
      <c r="I16" s="20" t="n"/>
      <c r="K16" s="38" t="n"/>
      <c r="L16" s="22">
        <f>C61</f>
        <v/>
      </c>
      <c r="M16" s="22" t="n"/>
      <c r="N16" s="335">
        <f>G61/50</f>
        <v/>
      </c>
      <c r="O16" s="38" t="inlineStr">
        <is>
          <t>sak</t>
        </is>
      </c>
      <c r="P16" s="336" t="n">
        <v>65000</v>
      </c>
      <c r="Q16" s="337">
        <f>IFERROR(P16*N16,0)</f>
        <v/>
      </c>
      <c r="R16" s="20" t="n"/>
    </row>
    <row r="17" ht="14.25" customHeight="1" s="324">
      <c r="B17" s="26" t="inlineStr">
        <is>
          <t>L</t>
        </is>
      </c>
      <c r="C17" s="22" t="inlineStr">
        <is>
          <t>Lebar dinding keramik</t>
        </is>
      </c>
      <c r="D17" s="47" t="n">
        <v>5</v>
      </c>
      <c r="E17" s="161" t="inlineStr">
        <is>
          <t>cm</t>
        </is>
      </c>
      <c r="F17" s="17" t="inlineStr">
        <is>
          <t>14.2</t>
        </is>
      </c>
      <c r="G17" s="17" t="inlineStr">
        <is>
          <t>Volume</t>
        </is>
      </c>
      <c r="H17" s="18" t="n"/>
      <c r="I17" s="20" t="n"/>
      <c r="L17" s="22">
        <f>C62</f>
        <v/>
      </c>
      <c r="N17" s="335">
        <f>G62/40</f>
        <v/>
      </c>
      <c r="O17" s="38" t="inlineStr">
        <is>
          <t>sak</t>
        </is>
      </c>
      <c r="P17" s="336" t="n">
        <v>307000</v>
      </c>
      <c r="Q17" s="337">
        <f>IFERROR(P17*N17,0)</f>
        <v/>
      </c>
      <c r="R17" s="20" t="n"/>
    </row>
    <row r="18" ht="14.25" customHeight="1" s="324">
      <c r="B18" s="22" t="n"/>
      <c r="C18" s="22" t="inlineStr">
        <is>
          <t>LUAS KERAMIK</t>
        </is>
      </c>
      <c r="D18" s="148">
        <f>IFERROR((D16/100)*D17/100,0)</f>
        <v/>
      </c>
      <c r="E18" s="22" t="inlineStr">
        <is>
          <t>m²</t>
        </is>
      </c>
      <c r="F18" s="22" t="n"/>
      <c r="G18" s="23" t="inlineStr">
        <is>
          <t>Volume pekerjaan</t>
        </is>
      </c>
      <c r="H18" s="22" t="n"/>
      <c r="I18" s="20" t="n"/>
      <c r="L18" s="22" t="inlineStr">
        <is>
          <t>Pasir pasang</t>
        </is>
      </c>
      <c r="N18" s="335">
        <f>G63</f>
        <v/>
      </c>
      <c r="O18" s="38" t="inlineStr">
        <is>
          <t>m³</t>
        </is>
      </c>
      <c r="P18" s="336" t="n">
        <v>275000</v>
      </c>
      <c r="Q18" s="337">
        <f>IFERROR(P18*N18,0)</f>
        <v/>
      </c>
      <c r="R18" s="20" t="n"/>
    </row>
    <row r="19" ht="14.25" customHeight="1" s="324">
      <c r="F19" s="26" t="n"/>
      <c r="G19" s="22" t="inlineStr">
        <is>
          <t>Total luas keramik dinding</t>
        </is>
      </c>
      <c r="H19" s="378">
        <f>D13</f>
        <v/>
      </c>
      <c r="I19" s="20" t="inlineStr">
        <is>
          <t>m²</t>
        </is>
      </c>
      <c r="K19" s="33" t="n">
        <v>1</v>
      </c>
      <c r="L19" s="19" t="inlineStr">
        <is>
          <t>Pemasangan Dinding Homogeneous Tile 1SP : 2PP</t>
        </is>
      </c>
      <c r="N19" s="22" t="n"/>
      <c r="Q19" s="22" t="n"/>
      <c r="R19" s="20" t="n"/>
    </row>
    <row r="20" ht="14.25" customHeight="1" s="324">
      <c r="F20" s="26" t="n"/>
      <c r="G20" s="48" t="n"/>
      <c r="H20" s="401" t="n"/>
      <c r="I20" s="49" t="n"/>
      <c r="K20" s="38" t="n"/>
      <c r="L20" s="22">
        <f>C73</f>
        <v/>
      </c>
      <c r="M20" s="22" t="n"/>
      <c r="N20" s="335">
        <f>G73</f>
        <v/>
      </c>
      <c r="O20" s="38" t="inlineStr">
        <is>
          <t>buah</t>
        </is>
      </c>
      <c r="P20" s="336" t="n">
        <v>30000</v>
      </c>
      <c r="Q20" s="337">
        <f>IFERROR(P20*N20,0)</f>
        <v/>
      </c>
      <c r="R20" s="20" t="n"/>
    </row>
    <row r="21" ht="14.25" customHeight="1" s="324">
      <c r="K21" s="38" t="n"/>
      <c r="L21" s="22">
        <f>C74</f>
        <v/>
      </c>
      <c r="M21" s="22" t="n"/>
      <c r="N21" s="335">
        <f>G74/50</f>
        <v/>
      </c>
      <c r="O21" s="38" t="inlineStr">
        <is>
          <t>sak</t>
        </is>
      </c>
      <c r="P21" s="336" t="n">
        <v>65000</v>
      </c>
      <c r="Q21" s="337">
        <f>IFERROR(P21*N21,0)</f>
        <v/>
      </c>
      <c r="R21" s="20" t="n"/>
    </row>
    <row r="22" ht="14.25" customHeight="1" s="324">
      <c r="L22" s="22" t="inlineStr">
        <is>
          <t>Pasir pasang</t>
        </is>
      </c>
      <c r="N22" s="335">
        <f>G75</f>
        <v/>
      </c>
      <c r="O22" s="38" t="inlineStr">
        <is>
          <t>m³</t>
        </is>
      </c>
      <c r="P22" s="336" t="n">
        <v>275000</v>
      </c>
      <c r="Q22" s="337">
        <f>IFERROR(P22*N22,0)</f>
        <v/>
      </c>
      <c r="R22" s="20" t="n"/>
    </row>
    <row r="23" ht="14.25" customHeight="1" s="324">
      <c r="C23" s="177" t="inlineStr">
        <is>
          <t>Catatan:</t>
        </is>
      </c>
      <c r="D23" s="178" t="n"/>
      <c r="E23" s="178" t="n"/>
      <c r="F23" s="178" t="n"/>
      <c r="G23" s="179" t="n"/>
      <c r="K23" s="33" t="n">
        <v>0</v>
      </c>
      <c r="L23" s="19" t="inlineStr">
        <is>
          <t>Pemasangan Dinding Porselen 1SP : 2PP</t>
        </is>
      </c>
      <c r="N23" s="22" t="n"/>
      <c r="Q23" s="22" t="n"/>
      <c r="R23" s="20" t="n"/>
    </row>
    <row r="24" ht="14.25" customHeight="1" s="324">
      <c r="C24" s="180" t="inlineStr">
        <is>
          <t>Ukuran Dinding Keramik:</t>
        </is>
      </c>
      <c r="D24" s="181" t="inlineStr">
        <is>
          <t>Ukuran Dinding Homogeneous Tile:</t>
        </is>
      </c>
      <c r="E24" s="13" t="n"/>
      <c r="F24" s="13" t="n"/>
      <c r="G24" s="182" t="n"/>
      <c r="K24" s="38" t="n"/>
      <c r="L24" s="22">
        <f>C85</f>
        <v/>
      </c>
      <c r="M24" s="22" t="n"/>
      <c r="N24" s="335">
        <f>G85</f>
        <v/>
      </c>
      <c r="O24" s="38">
        <f t="array" ref="O24">IFS(H15=0.0121,"dus",TRUE,"buah")</f>
        <v/>
      </c>
      <c r="P24" s="336" t="n">
        <v>2000</v>
      </c>
      <c r="Q24" s="337">
        <f>IFERROR(P24*N24,0)</f>
        <v/>
      </c>
      <c r="R24" s="20" t="n"/>
    </row>
    <row r="25" ht="14.25" customHeight="1" s="324">
      <c r="C25" s="180" t="inlineStr">
        <is>
          <t>5 x 20 cm</t>
        </is>
      </c>
      <c r="D25" s="181" t="inlineStr">
        <is>
          <t>30 x 30 cm</t>
        </is>
      </c>
      <c r="E25" s="13" t="n"/>
      <c r="F25" s="13" t="n"/>
      <c r="G25" s="182" t="n"/>
      <c r="K25" s="38" t="n"/>
      <c r="L25" s="22">
        <f>C86</f>
        <v/>
      </c>
      <c r="M25" s="22" t="n"/>
      <c r="N25" s="335">
        <f>G86/50</f>
        <v/>
      </c>
      <c r="O25" s="38" t="inlineStr">
        <is>
          <t>sak</t>
        </is>
      </c>
      <c r="P25" s="336" t="n">
        <v>65000</v>
      </c>
      <c r="Q25" s="337">
        <f>IFERROR(P25*N25,0)</f>
        <v/>
      </c>
      <c r="R25" s="20" t="n"/>
    </row>
    <row r="26" ht="14.25" customHeight="1" s="324">
      <c r="C26" s="180" t="inlineStr">
        <is>
          <t>10 x 20 cm</t>
        </is>
      </c>
      <c r="D26" s="181" t="inlineStr">
        <is>
          <t>40 x 40 cm</t>
        </is>
      </c>
      <c r="E26" s="13" t="n"/>
      <c r="F26" s="13" t="n"/>
      <c r="G26" s="182" t="n"/>
      <c r="L26" s="22">
        <f>C87</f>
        <v/>
      </c>
      <c r="N26" s="335">
        <f>G87/40</f>
        <v/>
      </c>
      <c r="O26" s="38" t="inlineStr">
        <is>
          <t>sak</t>
        </is>
      </c>
      <c r="P26" s="336" t="n">
        <v>307000</v>
      </c>
      <c r="Q26" s="337">
        <f>IFERROR(P26*N26,0)</f>
        <v/>
      </c>
      <c r="R26" s="20" t="n"/>
    </row>
    <row r="27" ht="14.25" customHeight="1" s="324">
      <c r="C27" s="180" t="inlineStr">
        <is>
          <t>20 x 20 cm</t>
        </is>
      </c>
      <c r="D27" s="181" t="inlineStr">
        <is>
          <t>60 x 60 cm</t>
        </is>
      </c>
      <c r="E27" s="13" t="n"/>
      <c r="F27" s="13" t="n"/>
      <c r="G27" s="182" t="n"/>
      <c r="L27" s="22" t="inlineStr">
        <is>
          <t>Pasir pasang</t>
        </is>
      </c>
      <c r="N27" s="335">
        <f>G88</f>
        <v/>
      </c>
      <c r="O27" s="38" t="inlineStr">
        <is>
          <t>m³</t>
        </is>
      </c>
      <c r="P27" s="336" t="n">
        <v>275000</v>
      </c>
      <c r="Q27" s="337">
        <f>IFERROR(P27*N27,0)</f>
        <v/>
      </c>
      <c r="R27" s="20" t="n"/>
    </row>
    <row r="28" ht="14.25" customHeight="1" s="324">
      <c r="C28" s="187" t="n"/>
      <c r="D28" s="181" t="n"/>
      <c r="E28" s="13" t="n"/>
      <c r="F28" s="13" t="n"/>
      <c r="G28" s="182" t="n"/>
      <c r="N28" s="44" t="inlineStr">
        <is>
          <t>Jumlah Harga Bahan =</t>
        </is>
      </c>
      <c r="Q28" s="338">
        <f>IFERROR(Q15+Q16+Q17+Q18+Q20+Q21+Q22+Q24+Q25+Q26+Q27,0)</f>
        <v/>
      </c>
      <c r="R28" s="20" t="n"/>
    </row>
    <row r="29" ht="14.25" customHeight="1" s="324">
      <c r="C29" s="180" t="inlineStr">
        <is>
          <t>Ukuran Dinding Porselen:</t>
        </is>
      </c>
      <c r="D29" s="181" t="n"/>
      <c r="E29" s="13" t="n"/>
      <c r="F29" s="13" t="n"/>
      <c r="G29" s="182" t="n"/>
      <c r="P29" s="339" t="inlineStr">
        <is>
          <t>TOTAL</t>
        </is>
      </c>
      <c r="Q29" s="340">
        <f>IFERROR(Q13+Q28,0)</f>
        <v/>
      </c>
      <c r="R29" s="20" t="n"/>
    </row>
    <row r="30" ht="14.25" customHeight="1" s="324">
      <c r="C30" s="180" t="inlineStr">
        <is>
          <t>11 x 11 cm</t>
        </is>
      </c>
      <c r="D30" s="181" t="n"/>
      <c r="E30" s="13" t="n"/>
      <c r="F30" s="13" t="n"/>
      <c r="G30" s="182" t="n"/>
      <c r="P30" s="341" t="n"/>
      <c r="Q30" s="56" t="inlineStr">
        <is>
          <t>Biaya Pekerjaan</t>
        </is>
      </c>
      <c r="R30" s="20" t="n"/>
    </row>
    <row r="31" ht="14.25" customHeight="1" s="324">
      <c r="C31" s="180" t="inlineStr">
        <is>
          <t>10 x 20 cm</t>
        </is>
      </c>
      <c r="D31" s="181" t="n"/>
      <c r="E31" s="13" t="n"/>
      <c r="F31" s="13" t="n"/>
      <c r="G31" s="182" t="n"/>
      <c r="P31" s="48" t="n"/>
      <c r="Q31" s="48" t="n"/>
      <c r="R31" s="49" t="n"/>
    </row>
    <row r="32" ht="14.25" customHeight="1" s="324">
      <c r="C32" s="192" t="inlineStr">
        <is>
          <t>20 x 20 cm</t>
        </is>
      </c>
      <c r="D32" s="193" t="n"/>
      <c r="E32" s="193" t="n"/>
      <c r="F32" s="193" t="n"/>
      <c r="G32" s="194" t="n"/>
    </row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>
      <c r="C50" s="19" t="inlineStr">
        <is>
          <t>AHSP S.E. DIRJEN BHINA KONSTRUKSI NO. 30 TAHUN 2025</t>
        </is>
      </c>
      <c r="D50" s="22" t="n"/>
      <c r="E50" s="22" t="n"/>
      <c r="F50" s="22" t="n"/>
    </row>
    <row r="51" ht="14.25" customHeight="1" s="324">
      <c r="C51" s="22" t="n"/>
      <c r="D51" s="22" t="n"/>
      <c r="E51" s="22" t="n"/>
      <c r="F51" s="22" t="n"/>
    </row>
    <row r="52" ht="14.25" customHeight="1" s="324">
      <c r="C52" s="84" t="inlineStr">
        <is>
          <t>Pemasangan 1 m2 Dinding Keramik (1SP : 2PP)</t>
        </is>
      </c>
    </row>
    <row r="53" ht="14.25" customHeight="1" s="324">
      <c r="C53" s="58" t="inlineStr">
        <is>
          <t>Uraian</t>
        </is>
      </c>
      <c r="D53" s="59" t="inlineStr">
        <is>
          <t>Koefisien</t>
        </is>
      </c>
      <c r="E53" s="59" t="inlineStr">
        <is>
          <t>Sat.</t>
        </is>
      </c>
      <c r="F53" s="22" t="n"/>
    </row>
    <row r="54" ht="14.25" customHeight="1" s="324">
      <c r="C54" s="342" t="inlineStr">
        <is>
          <t>TENAGA KERJA</t>
        </is>
      </c>
      <c r="D54" s="343" t="n"/>
      <c r="E54" s="344" t="n"/>
      <c r="F54" s="22" t="n"/>
    </row>
    <row r="55" ht="14.25" customHeight="1" s="324">
      <c r="C55" s="63" t="inlineStr">
        <is>
          <t>Pekerja</t>
        </is>
      </c>
      <c r="D55" s="345">
        <f t="array" ref="D55">IFS(D18=0.01,"0,909",D18=0.02,"0,500",D18=0.04,"0,400",TRUE,"SALAH")</f>
        <v/>
      </c>
      <c r="E55" s="65" t="inlineStr">
        <is>
          <t>OH</t>
        </is>
      </c>
      <c r="F55" s="22" t="n"/>
      <c r="G55" s="81">
        <f>IFERROR((H19*D55)*K14,0)</f>
        <v/>
      </c>
      <c r="H55" s="81">
        <f>IFERROR(G55+G68+G80,0)</f>
        <v/>
      </c>
    </row>
    <row r="56" ht="14.25" customHeight="1" s="324">
      <c r="C56" s="63" t="inlineStr">
        <is>
          <t>Tukang batu</t>
        </is>
      </c>
      <c r="D56" s="345">
        <f t="array" ref="D56">IFS(D18=0.01,"0,455",D18=0.02,"0,250",D18=0.04,"0,200",TRUE,"SALAH")</f>
        <v/>
      </c>
      <c r="E56" s="65" t="inlineStr">
        <is>
          <t>OH</t>
        </is>
      </c>
      <c r="F56" s="22" t="n"/>
      <c r="G56" s="81">
        <f>IFERROR((H19*D56)*K14,0)</f>
        <v/>
      </c>
      <c r="H56" s="81">
        <f>IFERROR(G56+G69+G81,0)</f>
        <v/>
      </c>
    </row>
    <row r="57" ht="14.25" customHeight="1" s="324">
      <c r="C57" s="63" t="inlineStr">
        <is>
          <t>Kepala tukang</t>
        </is>
      </c>
      <c r="D57" s="345">
        <f t="array" ref="D57">IFS(D18=0.01,"0,045",D18=0.02,"0,025",D18=0.04,"0,020",TRUE,"SALAH")</f>
        <v/>
      </c>
      <c r="E57" s="65" t="inlineStr">
        <is>
          <t>OH</t>
        </is>
      </c>
      <c r="F57" s="22" t="n"/>
      <c r="G57" s="81">
        <f>IFERROR((H19*D57)*K14,0)</f>
        <v/>
      </c>
      <c r="H57" s="81">
        <f>IFERROR(G57+G70+G82,0)</f>
        <v/>
      </c>
    </row>
    <row r="58" ht="14.25" customHeight="1" s="324">
      <c r="C58" s="63" t="inlineStr">
        <is>
          <t>Mandor</t>
        </is>
      </c>
      <c r="D58" s="345">
        <f t="array" ref="D58">IFS(D18=0.01,"0,015",D18=0.02,"0,008",D18=0.04,"0,007",TRUE,"SALAH")</f>
        <v/>
      </c>
      <c r="E58" s="65" t="inlineStr">
        <is>
          <t>OH</t>
        </is>
      </c>
      <c r="F58" s="22" t="n"/>
      <c r="G58" s="81">
        <f>IFERROR((H19*D58)*K14,0)</f>
        <v/>
      </c>
      <c r="H58" s="81">
        <f>IFERROR(G58+G71+G83,0)</f>
        <v/>
      </c>
    </row>
    <row r="59" ht="14.25" customHeight="1" s="324">
      <c r="C59" s="63" t="inlineStr">
        <is>
          <t>BAHAN</t>
        </is>
      </c>
      <c r="D59" s="343" t="n"/>
      <c r="E59" s="344" t="n"/>
      <c r="F59" s="22" t="n"/>
      <c r="G59" s="69" t="n"/>
      <c r="H59" s="69" t="n"/>
    </row>
    <row r="60" ht="14.25" customHeight="1" s="324">
      <c r="C60" s="63">
        <f>"Keramik Dinding "&amp;D17&amp;"x"&amp;D16&amp;"cm"</f>
        <v/>
      </c>
      <c r="D60" s="402">
        <f>IFERROR(1.04/D18,0)</f>
        <v/>
      </c>
      <c r="E60" s="65" t="inlineStr">
        <is>
          <t>bh</t>
        </is>
      </c>
      <c r="F60" s="22" t="n"/>
      <c r="G60" s="81">
        <f>IFERROR((H19*D60)*K14,0)</f>
        <v/>
      </c>
      <c r="H60" s="69" t="n"/>
    </row>
    <row r="61" ht="14.25" customHeight="1" s="324">
      <c r="C61" s="63" t="inlineStr">
        <is>
          <t>Semen portland (PC)</t>
        </is>
      </c>
      <c r="D61" s="402" t="n">
        <v>9.300000000000001</v>
      </c>
      <c r="E61" s="65" t="inlineStr">
        <is>
          <t>kg</t>
        </is>
      </c>
      <c r="F61" s="22" t="n"/>
      <c r="G61" s="81">
        <f>IFERROR((H19*D61)*K14,0)</f>
        <v/>
      </c>
      <c r="H61" s="69" t="n"/>
    </row>
    <row r="62" ht="14.25" customHeight="1" s="324">
      <c r="C62" s="63" t="inlineStr">
        <is>
          <t>Semen warna</t>
        </is>
      </c>
      <c r="D62" s="402">
        <f t="array" ref="D62">IFS(D18=0.01,"2,900",D18=0.02,"2,750",D18=0.04,"1,940",TRUE,"SALAH")</f>
        <v/>
      </c>
      <c r="E62" s="65" t="inlineStr">
        <is>
          <t>kg</t>
        </is>
      </c>
      <c r="F62" s="22" t="n"/>
      <c r="G62" s="81">
        <f>IFERROR((H19*D62)*K14,0)</f>
        <v/>
      </c>
      <c r="H62" s="69" t="n"/>
    </row>
    <row r="63" ht="14.25" customHeight="1" s="324">
      <c r="C63" s="63" t="inlineStr">
        <is>
          <t>Pasir pasang (quarry - lokasi pekerjaan)</t>
        </is>
      </c>
      <c r="D63" s="403" t="n">
        <v>0.018</v>
      </c>
      <c r="E63" s="65" t="inlineStr">
        <is>
          <t>m3</t>
        </is>
      </c>
      <c r="F63" s="22" t="n"/>
      <c r="G63" s="113">
        <f>IFERROR((H19*D63)*K14,0)</f>
        <v/>
      </c>
      <c r="H63" s="69" t="n"/>
    </row>
    <row r="64" ht="14.25" customHeight="1" s="324"/>
    <row r="65" ht="14.25" customHeight="1" s="324">
      <c r="C65" s="152" t="inlineStr">
        <is>
          <t>Pemasangan 1 m2 Dinding Homogeneous Tile (1SP : 2PP)</t>
        </is>
      </c>
    </row>
    <row r="66" ht="14.25" customHeight="1" s="324">
      <c r="C66" s="58" t="inlineStr">
        <is>
          <t>Uraian</t>
        </is>
      </c>
      <c r="D66" s="59" t="inlineStr">
        <is>
          <t>Koefisien</t>
        </is>
      </c>
      <c r="E66" s="59" t="inlineStr">
        <is>
          <t>Sat.</t>
        </is>
      </c>
      <c r="F66" s="22" t="n"/>
    </row>
    <row r="67" ht="14.25" customHeight="1" s="324">
      <c r="C67" s="342" t="inlineStr">
        <is>
          <t>TENAGA KERJA</t>
        </is>
      </c>
      <c r="D67" s="343" t="n"/>
      <c r="E67" s="344" t="n"/>
      <c r="F67" s="22" t="n"/>
    </row>
    <row r="68" ht="14.25" customHeight="1" s="324">
      <c r="C68" s="63" t="inlineStr">
        <is>
          <t>Pekerja</t>
        </is>
      </c>
      <c r="D68" s="345">
        <f t="array" ref="D68">IFS(H11=0.09,"1,0000",H11=0.16,"0,900",H11=0.36,"0,400",TRUE,"SALAH")</f>
        <v/>
      </c>
      <c r="E68" s="65" t="inlineStr">
        <is>
          <t>OH</t>
        </is>
      </c>
      <c r="F68" s="22" t="n"/>
      <c r="G68" s="81">
        <f>IFERROR((H19*D68)*K19,0)</f>
        <v/>
      </c>
    </row>
    <row r="69" ht="14.25" customHeight="1" s="324">
      <c r="C69" s="63" t="inlineStr">
        <is>
          <t>Tukang batu</t>
        </is>
      </c>
      <c r="D69" s="345">
        <f t="array" ref="D69">IFS(H11=0.09,"0,5000",H11=0.16,"0,450",H11=0.36,"0,200",TRUE,"SALAH")</f>
        <v/>
      </c>
      <c r="E69" s="65" t="inlineStr">
        <is>
          <t>OH</t>
        </is>
      </c>
      <c r="F69" s="22" t="n"/>
      <c r="G69" s="81">
        <f>IFERROR((H19*D69)*K19,0)</f>
        <v/>
      </c>
    </row>
    <row r="70" ht="14.25" customHeight="1" s="324">
      <c r="C70" s="63" t="inlineStr">
        <is>
          <t>Kepala tukang</t>
        </is>
      </c>
      <c r="D70" s="345">
        <f t="array" ref="D70">IFS(H11=0.09,"0,0500",H11=0.16,"0,045",H11=0.36,"0,020",TRUE,"SALAH")</f>
        <v/>
      </c>
      <c r="E70" s="65" t="inlineStr">
        <is>
          <t>OH</t>
        </is>
      </c>
      <c r="F70" s="22" t="n"/>
      <c r="G70" s="81">
        <f>IFERROR((H19*D70)*K19,0)</f>
        <v/>
      </c>
    </row>
    <row r="71" ht="14.25" customHeight="1" s="324">
      <c r="C71" s="63" t="inlineStr">
        <is>
          <t>Mandor</t>
        </is>
      </c>
      <c r="D71" s="345">
        <f t="array" ref="D71">IFS(H11=0.09,"0,0167",H11=0.16,"0,015",H11=0.36,"0,007",TRUE,"SALAH")</f>
        <v/>
      </c>
      <c r="E71" s="65" t="inlineStr">
        <is>
          <t>OH</t>
        </is>
      </c>
      <c r="F71" s="22" t="n"/>
      <c r="G71" s="81">
        <f>IFERROR((H19*D71)*K19,0)</f>
        <v/>
      </c>
    </row>
    <row r="72" ht="14.25" customHeight="1" s="324">
      <c r="C72" s="63" t="inlineStr">
        <is>
          <t>BAHAN</t>
        </is>
      </c>
      <c r="D72" s="343" t="n"/>
      <c r="E72" s="344" t="n"/>
      <c r="F72" s="22" t="n"/>
      <c r="G72" s="81" t="n"/>
    </row>
    <row r="73" ht="14.25" customHeight="1" s="324">
      <c r="C73" s="63">
        <f>"Homogeneous "&amp;H10&amp;"x"&amp;H9&amp;"cm"</f>
        <v/>
      </c>
      <c r="D73" s="402">
        <f t="array" ref="D73">IFS(H11=0.09,"11,670",H11=0.16,"6,560",H11=0.36,"2,920",TRUE,"SALAH")</f>
        <v/>
      </c>
      <c r="E73" s="65" t="inlineStr">
        <is>
          <t>bh</t>
        </is>
      </c>
      <c r="F73" s="22" t="n"/>
      <c r="G73" s="81">
        <f>IFERROR((H19*D73)*K19,0)</f>
        <v/>
      </c>
    </row>
    <row r="74" ht="14.25" customHeight="1" s="324">
      <c r="C74" s="63" t="inlineStr">
        <is>
          <t>Semen portland (PC)</t>
        </is>
      </c>
      <c r="D74" s="402" t="n">
        <v>9.300000000000001</v>
      </c>
      <c r="E74" s="65" t="inlineStr">
        <is>
          <t>kg</t>
        </is>
      </c>
      <c r="F74" s="22" t="n"/>
      <c r="G74" s="81">
        <f>IFERROR((H19*D74)*K19,0)</f>
        <v/>
      </c>
    </row>
    <row r="75" ht="14.25" customHeight="1" s="324">
      <c r="C75" s="63" t="inlineStr">
        <is>
          <t>Pasir pasang (quarry - lokasi pekerjaan)</t>
        </is>
      </c>
      <c r="D75" s="403" t="n">
        <v>0.018</v>
      </c>
      <c r="E75" s="65" t="inlineStr">
        <is>
          <t>m3</t>
        </is>
      </c>
      <c r="F75" s="22" t="n"/>
      <c r="G75" s="113">
        <f>IFERROR((H19*D75)*K19,0)</f>
        <v/>
      </c>
    </row>
    <row r="76" ht="14.25" customHeight="1" s="324"/>
    <row r="77" ht="14.25" customHeight="1" s="324">
      <c r="C77" s="84" t="inlineStr">
        <is>
          <t>Pemasangan 1 m2 Dinding Porselen (1SP : 2PP)</t>
        </is>
      </c>
    </row>
    <row r="78" ht="14.25" customHeight="1" s="324">
      <c r="C78" s="58" t="inlineStr">
        <is>
          <t>Uraian</t>
        </is>
      </c>
      <c r="D78" s="59" t="inlineStr">
        <is>
          <t>Koefisien</t>
        </is>
      </c>
      <c r="E78" s="59" t="inlineStr">
        <is>
          <t>Sat.</t>
        </is>
      </c>
      <c r="F78" s="22" t="n"/>
    </row>
    <row r="79" ht="14.25" customHeight="1" s="324">
      <c r="C79" s="342" t="inlineStr">
        <is>
          <t>TENAGA KERJA</t>
        </is>
      </c>
      <c r="D79" s="343" t="n"/>
      <c r="E79" s="344" t="n"/>
      <c r="F79" s="22" t="n"/>
    </row>
    <row r="80" ht="14.25" customHeight="1" s="324">
      <c r="C80" s="63" t="inlineStr">
        <is>
          <t>Pekerja</t>
        </is>
      </c>
      <c r="D80" s="345">
        <f t="array" ref="D80">IFS(H15=0.0121,"1,0000",H15=0.02,"0,9000",H15=0.04,"0,2500",TRUE,"SALAH")</f>
        <v/>
      </c>
      <c r="E80" s="65" t="inlineStr">
        <is>
          <t>OH</t>
        </is>
      </c>
      <c r="F80" s="22" t="n"/>
      <c r="G80" s="81">
        <f>IFERROR((H19*D80)*K23,0)</f>
        <v/>
      </c>
    </row>
    <row r="81" ht="14.25" customHeight="1" s="324">
      <c r="C81" s="63" t="inlineStr">
        <is>
          <t>Tukang batu</t>
        </is>
      </c>
      <c r="D81" s="345">
        <f t="array" ref="D81">IFS(H15=0.0121,"0,5000",H15=0.02,"0,4500",H15=0.04,"0,1250",TRUE,"SALAH")</f>
        <v/>
      </c>
      <c r="E81" s="65" t="inlineStr">
        <is>
          <t>OH</t>
        </is>
      </c>
      <c r="F81" s="22" t="n"/>
      <c r="G81" s="81">
        <f>IFERROR((H19*D81)*K23,0)</f>
        <v/>
      </c>
    </row>
    <row r="82" ht="14.25" customHeight="1" s="324">
      <c r="C82" s="63" t="inlineStr">
        <is>
          <t>Kepala tukang</t>
        </is>
      </c>
      <c r="D82" s="345">
        <f t="array" ref="D82">IFS(H15=0.0121,"0,0500",H15=0.02,"0,0450",H15=0.04,"0,0125",TRUE,"SALAH")</f>
        <v/>
      </c>
      <c r="E82" s="65" t="inlineStr">
        <is>
          <t>OH</t>
        </is>
      </c>
      <c r="F82" s="22" t="n"/>
      <c r="G82" s="81">
        <f>IFERROR((H19*D82)*K23,0)</f>
        <v/>
      </c>
    </row>
    <row r="83" ht="14.25" customHeight="1" s="324">
      <c r="C83" s="63" t="inlineStr">
        <is>
          <t>Mandor</t>
        </is>
      </c>
      <c r="D83" s="345">
        <f t="array" ref="D83">IFS(H15=0.0121,"0,0167",H15=0.02,"0,0150",H15=0.04,"0,0042",TRUE,"SALAH")</f>
        <v/>
      </c>
      <c r="E83" s="65" t="inlineStr">
        <is>
          <t>OH</t>
        </is>
      </c>
      <c r="F83" s="22" t="n"/>
      <c r="G83" s="81">
        <f>IFERROR((H19*D83)*K23,0)</f>
        <v/>
      </c>
    </row>
    <row r="84" ht="14.25" customHeight="1" s="324">
      <c r="C84" s="63" t="inlineStr">
        <is>
          <t>BAHAN</t>
        </is>
      </c>
      <c r="D84" s="343" t="n"/>
      <c r="E84" s="344" t="n"/>
      <c r="F84" s="22" t="n"/>
      <c r="G84" s="81" t="n"/>
    </row>
    <row r="85" ht="14.25" customHeight="1" s="324">
      <c r="C85" s="63">
        <f>"Porselen "&amp;H14&amp;"x"&amp;H13&amp;"cm"</f>
        <v/>
      </c>
      <c r="D85" s="402">
        <f t="array" ref="D85">IFS(H15=0.0121,"1,050",H15=0.02,"53,000",H15=0.04,"26,250",TRUE,"SALAH")</f>
        <v/>
      </c>
      <c r="E85" s="65">
        <f t="array" ref="E85">IFS(H15=0.0121,"dus",TRUE,"bh")</f>
        <v/>
      </c>
      <c r="F85" s="22" t="n"/>
      <c r="G85" s="81">
        <f>IFERROR((H19*D85)*K23,0)</f>
        <v/>
      </c>
    </row>
    <row r="86" ht="14.25" customHeight="1" s="324">
      <c r="C86" s="63" t="inlineStr">
        <is>
          <t>Semen portland (PC)</t>
        </is>
      </c>
      <c r="D86" s="402" t="n">
        <v>9.300000000000001</v>
      </c>
      <c r="E86" s="65" t="inlineStr">
        <is>
          <t>kg</t>
        </is>
      </c>
      <c r="F86" s="22" t="n"/>
      <c r="G86" s="81">
        <f>IFERROR((H19*D86)*K23,0)</f>
        <v/>
      </c>
    </row>
    <row r="87" ht="14.25" customHeight="1" s="324">
      <c r="C87" s="63" t="inlineStr">
        <is>
          <t>Semen warna</t>
        </is>
      </c>
      <c r="D87" s="402">
        <f t="array" ref="D87">IFS(H15=0.0121,"0,500",H15=0.02,"2,750",H15=0.04,"1,940",TRUE,"SALAH")</f>
        <v/>
      </c>
      <c r="E87" s="65" t="inlineStr">
        <is>
          <t>kg</t>
        </is>
      </c>
      <c r="F87" s="22" t="n"/>
      <c r="G87" s="81">
        <f>IFERROR((H19*D87)*K23,0)</f>
        <v/>
      </c>
    </row>
    <row r="88" ht="14.25" customHeight="1" s="324">
      <c r="C88" s="63" t="inlineStr">
        <is>
          <t>Pasir pasang (quarry - lokasi pekerjaan)</t>
        </is>
      </c>
      <c r="D88" s="403" t="n">
        <v>0.018</v>
      </c>
      <c r="E88" s="65" t="inlineStr">
        <is>
          <t>m3</t>
        </is>
      </c>
      <c r="F88" s="22" t="n"/>
      <c r="G88" s="113">
        <f>IFERROR((H19*D88)*K23,0)</f>
        <v/>
      </c>
    </row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3">
    <mergeCell ref="C54:E54"/>
    <mergeCell ref="C72:E72"/>
    <mergeCell ref="C52:F52"/>
    <mergeCell ref="C65:G65"/>
    <mergeCell ref="N28:P28"/>
    <mergeCell ref="C77:F77"/>
    <mergeCell ref="C84:E84"/>
    <mergeCell ref="C79:E79"/>
    <mergeCell ref="N13:P13"/>
    <mergeCell ref="P29:P30"/>
    <mergeCell ref="D3:I3"/>
    <mergeCell ref="C59:E59"/>
    <mergeCell ref="C67:E67"/>
  </mergeCells>
  <dataValidations count="1">
    <dataValidation sqref="K9:K12 K14 K19 K23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theme="1"/>
    <outlinePr summaryBelow="1" summaryRight="1"/>
    <pageSetUpPr/>
  </sheetPr>
  <dimension ref="A1:U8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1.71" customWidth="1" style="324" min="1" max="1"/>
    <col width="3.86" customWidth="1" style="324" min="2" max="2"/>
    <col width="7.71" customWidth="1" style="324" min="3" max="3"/>
    <col width="20.71" customWidth="1" style="324" min="4" max="4"/>
    <col width="11.71" customWidth="1" style="324" min="5" max="5"/>
    <col width="7.57" customWidth="1" style="324" min="6" max="6"/>
    <col width="6.71" customWidth="1" style="324" min="7" max="7"/>
    <col width="9.140000000000001" customWidth="1" style="324" min="8" max="8"/>
    <col width="9.710000000000001" customWidth="1" style="324" min="9" max="9"/>
    <col width="11.71" customWidth="1" style="324" min="10" max="10"/>
    <col width="4.57" customWidth="1" style="324" min="11" max="11"/>
    <col width="3.86" customWidth="1" style="324" min="12" max="12"/>
    <col width="9.710000000000001" customWidth="1" style="324" min="13" max="13"/>
    <col width="20.71" customWidth="1" style="324" min="14" max="14"/>
    <col width="11.71" customWidth="1" style="324" min="15" max="15"/>
    <col width="7.57" customWidth="1" style="324" min="16" max="16"/>
    <col width="6.71" customWidth="1" style="324" min="17" max="17"/>
    <col width="9.140000000000001" customWidth="1" style="324" min="18" max="18"/>
    <col width="9.710000000000001" customWidth="1" style="324" min="19" max="19"/>
    <col width="10.86" customWidth="1" style="324" min="20" max="20"/>
    <col width="8.710000000000001" customWidth="1" style="324" min="21" max="26"/>
  </cols>
  <sheetData>
    <row r="1" ht="14.25" customHeight="1" s="324"/>
    <row r="2" ht="14.25" customHeight="1" s="324"/>
    <row r="3" ht="14.25" customHeight="1" s="324">
      <c r="E3" s="329" t="inlineStr">
        <is>
          <t>AHSP SE BHINA KONSTRUKSI NO. 30 TAHUN 2025</t>
        </is>
      </c>
      <c r="F3" s="330" t="n"/>
      <c r="G3" s="330" t="n"/>
      <c r="H3" s="330" t="n"/>
      <c r="I3" s="330" t="n"/>
      <c r="J3" s="331" t="n"/>
    </row>
    <row r="4" ht="14.25" customHeight="1" s="324">
      <c r="C4" s="127" t="inlineStr">
        <is>
          <t>15.</t>
        </is>
      </c>
      <c r="D4" s="19" t="inlineStr">
        <is>
          <t>PEKERJAAN PEMASANGAN PLAFON</t>
        </is>
      </c>
      <c r="E4" s="22" t="n"/>
      <c r="F4" s="22" t="n"/>
      <c r="G4" s="22" t="n"/>
      <c r="H4" s="22" t="n"/>
      <c r="I4" s="22" t="n"/>
      <c r="J4" s="22" t="n"/>
      <c r="K4" s="22" t="n"/>
    </row>
    <row r="5" ht="14.25" customHeight="1" s="324">
      <c r="C5" s="22" t="n"/>
      <c r="D5" s="184">
        <f>"Pemasangan Plafon "&amp;J8&amp; " m²"</f>
        <v/>
      </c>
      <c r="E5" s="22" t="n"/>
      <c r="F5" s="22" t="n"/>
      <c r="G5" s="22" t="n"/>
      <c r="H5" s="22" t="n"/>
      <c r="I5" s="22" t="n"/>
      <c r="J5" s="22" t="n"/>
      <c r="K5" s="22" t="n"/>
    </row>
    <row r="6" ht="18" customHeight="1" s="324">
      <c r="C6" s="44" t="inlineStr">
        <is>
          <t>15.1</t>
        </is>
      </c>
      <c r="D6" s="19" t="inlineStr">
        <is>
          <t>Dimensi Utama</t>
        </is>
      </c>
      <c r="E6" s="22" t="n"/>
      <c r="F6" s="22" t="n"/>
      <c r="G6" s="44" t="inlineStr">
        <is>
          <t>15.2</t>
        </is>
      </c>
      <c r="H6" s="19" t="inlineStr">
        <is>
          <t>Volume</t>
        </is>
      </c>
      <c r="I6" s="22" t="n"/>
      <c r="J6" s="81">
        <f>E8+E9</f>
        <v/>
      </c>
      <c r="K6" s="22" t="n"/>
    </row>
    <row r="7" ht="6.75" customHeight="1" s="324">
      <c r="C7" s="22" t="n"/>
      <c r="D7" s="24" t="n"/>
      <c r="E7" s="22" t="n"/>
      <c r="F7" s="22" t="n"/>
      <c r="G7" s="127" t="n"/>
      <c r="H7" s="24" t="n"/>
      <c r="I7" s="22" t="n"/>
      <c r="J7" s="100" t="n"/>
      <c r="K7" s="22" t="n"/>
    </row>
    <row r="8" ht="14.25" customHeight="1" s="324">
      <c r="C8" s="26" t="inlineStr">
        <is>
          <t>L</t>
        </is>
      </c>
      <c r="D8" s="22" t="inlineStr">
        <is>
          <t>Lebar ruangan</t>
        </is>
      </c>
      <c r="E8" s="186" t="n">
        <v>3</v>
      </c>
      <c r="F8" s="22" t="inlineStr">
        <is>
          <t>m</t>
        </is>
      </c>
      <c r="G8" s="42" t="inlineStr">
        <is>
          <t>Total luas ruangan</t>
        </is>
      </c>
      <c r="J8" s="188">
        <f>IFERROR(E8*E9,0)</f>
        <v/>
      </c>
      <c r="K8" s="22" t="inlineStr">
        <is>
          <t>m²</t>
        </is>
      </c>
    </row>
    <row r="9" ht="14.25" customHeight="1" s="324">
      <c r="C9" s="26" t="inlineStr">
        <is>
          <t>P</t>
        </is>
      </c>
      <c r="D9" s="22" t="inlineStr">
        <is>
          <t>Panjang ruangan</t>
        </is>
      </c>
      <c r="E9" s="186" t="n">
        <v>6</v>
      </c>
      <c r="F9" s="22" t="inlineStr">
        <is>
          <t>m</t>
        </is>
      </c>
      <c r="G9" s="42" t="inlineStr">
        <is>
          <t>Panjang list plafon</t>
        </is>
      </c>
      <c r="J9" s="188">
        <f>+IFERROR((E8+E9)*2,0)</f>
        <v/>
      </c>
      <c r="K9" s="22" t="inlineStr">
        <is>
          <t>m¹</t>
        </is>
      </c>
    </row>
    <row r="10" ht="14.25" customHeight="1" s="324">
      <c r="C10" s="127" t="n"/>
      <c r="D10" s="22" t="n"/>
      <c r="E10" s="100" t="n"/>
      <c r="F10" s="22" t="n"/>
      <c r="G10" s="42" t="inlineStr">
        <is>
          <t>Luas pengecatan plafon</t>
        </is>
      </c>
      <c r="J10" s="189">
        <f>IFERROR(E8*E9,0)</f>
        <v/>
      </c>
      <c r="K10" s="22" t="inlineStr">
        <is>
          <t>m²</t>
        </is>
      </c>
    </row>
    <row r="11" ht="14.25" customHeight="1" s="324"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</row>
    <row r="12" ht="18" customHeight="1" s="324">
      <c r="C12" s="190" t="inlineStr">
        <is>
          <t>15.3</t>
        </is>
      </c>
      <c r="D12" s="191" t="inlineStr">
        <is>
          <t>Result</t>
        </is>
      </c>
      <c r="E12" s="22" t="n"/>
      <c r="F12" s="22" t="n"/>
      <c r="G12" s="22" t="n"/>
      <c r="H12" s="22" t="n"/>
      <c r="I12" s="22" t="n"/>
      <c r="J12" s="22" t="n"/>
      <c r="K12" s="22" t="n"/>
    </row>
    <row r="13" ht="18" customHeight="1" s="324">
      <c r="C13" s="191" t="inlineStr">
        <is>
          <t>15.3.1</t>
        </is>
      </c>
      <c r="D13" s="191" t="inlineStr">
        <is>
          <t>Pemasangan Plafon GRC Rangka (50 x 100) cm, Kayu Kelas II</t>
        </is>
      </c>
      <c r="E13" s="22" t="n"/>
      <c r="F13" s="22" t="n"/>
      <c r="G13" s="22" t="n"/>
      <c r="H13" s="22" t="n"/>
      <c r="I13" s="22" t="n"/>
      <c r="J13" s="22" t="n"/>
      <c r="K13" s="22" t="n"/>
      <c r="M13" s="191" t="inlineStr">
        <is>
          <t>15.3.5</t>
        </is>
      </c>
      <c r="N13" s="191" t="inlineStr">
        <is>
          <t>Pemasangan Plafon GRC Rangka Besi Hollow 40.40, Modul 60x60 cm</t>
        </is>
      </c>
      <c r="O13" s="22" t="n"/>
      <c r="P13" s="22" t="n"/>
      <c r="Q13" s="22" t="n"/>
      <c r="R13" s="22" t="n"/>
      <c r="S13" s="22" t="n"/>
      <c r="T13" s="22" t="n"/>
      <c r="U13" s="22" t="n"/>
    </row>
    <row r="14" ht="14.25" customHeight="1" s="324">
      <c r="C14" s="195" t="inlineStr">
        <is>
          <t>No</t>
        </is>
      </c>
      <c r="D14" s="196" t="inlineStr">
        <is>
          <t>Uraian</t>
        </is>
      </c>
      <c r="E14" s="196" t="inlineStr">
        <is>
          <t>Volume</t>
        </is>
      </c>
      <c r="F14" s="196" t="inlineStr">
        <is>
          <t>Satuan</t>
        </is>
      </c>
      <c r="G14" s="196" t="inlineStr">
        <is>
          <t>Harga Satuan (Rp)</t>
        </is>
      </c>
      <c r="H14" s="404" t="n"/>
      <c r="I14" s="405" t="inlineStr">
        <is>
          <t>Jumlah Harga (Rp)</t>
        </is>
      </c>
      <c r="J14" s="398" t="n"/>
      <c r="K14" s="22" t="n"/>
      <c r="M14" s="195" t="inlineStr">
        <is>
          <t>No</t>
        </is>
      </c>
      <c r="N14" s="196" t="inlineStr">
        <is>
          <t>Uraian</t>
        </is>
      </c>
      <c r="O14" s="196" t="inlineStr">
        <is>
          <t>Volume</t>
        </is>
      </c>
      <c r="P14" s="196" t="inlineStr">
        <is>
          <t>Satuan</t>
        </is>
      </c>
      <c r="Q14" s="196" t="inlineStr">
        <is>
          <t>Harga Satuan (Rp)</t>
        </is>
      </c>
      <c r="R14" s="404" t="n"/>
      <c r="S14" s="405" t="inlineStr">
        <is>
          <t>Jumlah Harga (Rp)</t>
        </is>
      </c>
      <c r="T14" s="398" t="n"/>
      <c r="U14" s="22" t="n"/>
    </row>
    <row r="15" ht="14.25" customHeight="1" s="324">
      <c r="C15" s="200" t="inlineStr">
        <is>
          <t>A</t>
        </is>
      </c>
      <c r="D15" s="406" t="inlineStr">
        <is>
          <t>TENAGA KERJA</t>
        </is>
      </c>
      <c r="E15" s="407" t="n"/>
      <c r="F15" s="203" t="n"/>
      <c r="G15" s="203" t="n"/>
      <c r="H15" s="407" t="n"/>
      <c r="I15" s="408" t="n"/>
      <c r="J15" s="409" t="n"/>
      <c r="K15" s="22" t="n"/>
      <c r="M15" s="200" t="inlineStr">
        <is>
          <t>A</t>
        </is>
      </c>
      <c r="N15" s="406" t="inlineStr">
        <is>
          <t>TENAGA KERJA</t>
        </is>
      </c>
      <c r="O15" s="407" t="n"/>
      <c r="P15" s="203" t="n"/>
      <c r="Q15" s="203" t="n"/>
      <c r="R15" s="407" t="n"/>
      <c r="S15" s="408" t="n"/>
      <c r="T15" s="409" t="n"/>
      <c r="U15" s="22" t="n"/>
    </row>
    <row r="16" ht="14.25" customHeight="1" s="324">
      <c r="B16" s="206" t="n">
        <v>1</v>
      </c>
      <c r="C16" s="207" t="n">
        <v>1</v>
      </c>
      <c r="D16" s="72" t="inlineStr">
        <is>
          <t>Pekerja</t>
        </is>
      </c>
      <c r="E16" s="208">
        <f>IFERROR((J8*0.255),0)</f>
        <v/>
      </c>
      <c r="F16" s="73" t="inlineStr">
        <is>
          <t>OH</t>
        </is>
      </c>
      <c r="G16" s="336" t="n">
        <v>100000</v>
      </c>
      <c r="H16" s="344" t="n"/>
      <c r="I16" s="410">
        <f>((G16*E16*B16))</f>
        <v/>
      </c>
      <c r="J16" s="411" t="n"/>
      <c r="K16" s="22" t="n"/>
      <c r="L16" s="206" t="n">
        <v>1</v>
      </c>
      <c r="M16" s="207" t="n">
        <v>1</v>
      </c>
      <c r="N16" s="72" t="inlineStr">
        <is>
          <t>Pekerja</t>
        </is>
      </c>
      <c r="O16" s="208">
        <f>IFERROR((J8*0.405),0)</f>
        <v/>
      </c>
      <c r="P16" s="73" t="inlineStr">
        <is>
          <t>OH</t>
        </is>
      </c>
      <c r="Q16" s="336" t="n">
        <v>100000</v>
      </c>
      <c r="R16" s="344" t="n"/>
      <c r="S16" s="410">
        <f>((Q16*O16*L16))</f>
        <v/>
      </c>
      <c r="T16" s="411" t="n"/>
      <c r="U16" s="22" t="n"/>
    </row>
    <row r="17" ht="14.25" customHeight="1" s="324">
      <c r="B17" s="206" t="n">
        <v>1</v>
      </c>
      <c r="C17" s="207" t="n">
        <v>2</v>
      </c>
      <c r="D17" s="72" t="inlineStr">
        <is>
          <t>Tukang</t>
        </is>
      </c>
      <c r="E17" s="208">
        <f>((J8*0.395))</f>
        <v/>
      </c>
      <c r="F17" s="73" t="inlineStr">
        <is>
          <t>OH</t>
        </is>
      </c>
      <c r="G17" s="336" t="n">
        <v>145000</v>
      </c>
      <c r="H17" s="344" t="n"/>
      <c r="I17" s="410">
        <f>((G17*E17*B17))</f>
        <v/>
      </c>
      <c r="J17" s="411" t="n"/>
      <c r="K17" s="22" t="n"/>
      <c r="L17" s="206" t="n">
        <v>1</v>
      </c>
      <c r="M17" s="207" t="n">
        <v>2</v>
      </c>
      <c r="N17" s="72" t="inlineStr">
        <is>
          <t>Tukang</t>
        </is>
      </c>
      <c r="O17" s="208">
        <f>((J8*0.445))</f>
        <v/>
      </c>
      <c r="P17" s="73" t="inlineStr">
        <is>
          <t>OH</t>
        </is>
      </c>
      <c r="Q17" s="336" t="n">
        <v>145000</v>
      </c>
      <c r="R17" s="344" t="n"/>
      <c r="S17" s="410">
        <f>((Q17*O17*L17))</f>
        <v/>
      </c>
      <c r="T17" s="411" t="n"/>
      <c r="U17" s="22" t="n"/>
    </row>
    <row r="18" ht="14.25" customHeight="1" s="324">
      <c r="B18" s="206" t="n">
        <v>1</v>
      </c>
      <c r="C18" s="207" t="n">
        <v>3</v>
      </c>
      <c r="D18" s="72" t="inlineStr">
        <is>
          <t>Kepala Tukang</t>
        </is>
      </c>
      <c r="E18" s="208">
        <f>((J8*0.0395))</f>
        <v/>
      </c>
      <c r="F18" s="73" t="inlineStr">
        <is>
          <t>OH</t>
        </is>
      </c>
      <c r="G18" s="336" t="n">
        <v>175000</v>
      </c>
      <c r="H18" s="344" t="n"/>
      <c r="I18" s="410">
        <f>((G18*E18*B18))</f>
        <v/>
      </c>
      <c r="J18" s="411" t="n"/>
      <c r="K18" s="22" t="n"/>
      <c r="L18" s="206" t="n">
        <v>1</v>
      </c>
      <c r="M18" s="207" t="n">
        <v>3</v>
      </c>
      <c r="N18" s="72" t="inlineStr">
        <is>
          <t>Kepala Tukang</t>
        </is>
      </c>
      <c r="O18" s="208">
        <f>((J8*0.0445))</f>
        <v/>
      </c>
      <c r="P18" s="73" t="inlineStr">
        <is>
          <t>OH</t>
        </is>
      </c>
      <c r="Q18" s="336" t="n">
        <v>175000</v>
      </c>
      <c r="R18" s="344" t="n"/>
      <c r="S18" s="410">
        <f>((Q18*O18*L18))</f>
        <v/>
      </c>
      <c r="T18" s="411" t="n"/>
      <c r="U18" s="22" t="n"/>
    </row>
    <row r="19" ht="14.25" customHeight="1" s="324">
      <c r="B19" s="206" t="n">
        <v>1</v>
      </c>
      <c r="C19" s="207" t="n">
        <v>4</v>
      </c>
      <c r="D19" s="72" t="inlineStr">
        <is>
          <t>Mandor</t>
        </is>
      </c>
      <c r="E19" s="208">
        <f>((J8*0.0131))</f>
        <v/>
      </c>
      <c r="F19" s="73" t="inlineStr">
        <is>
          <t>OH</t>
        </is>
      </c>
      <c r="G19" s="336" t="n">
        <v>200000</v>
      </c>
      <c r="H19" s="344" t="n"/>
      <c r="I19" s="410">
        <f>((G19*E19*B19))</f>
        <v/>
      </c>
      <c r="J19" s="411" t="n"/>
      <c r="K19" s="22" t="n"/>
      <c r="L19" s="206" t="n">
        <v>1</v>
      </c>
      <c r="M19" s="207" t="n">
        <v>4</v>
      </c>
      <c r="N19" s="72" t="inlineStr">
        <is>
          <t>Mandor</t>
        </is>
      </c>
      <c r="O19" s="208">
        <f>((J8*0.0148))</f>
        <v/>
      </c>
      <c r="P19" s="73" t="inlineStr">
        <is>
          <t>OH</t>
        </is>
      </c>
      <c r="Q19" s="336" t="n">
        <v>200000</v>
      </c>
      <c r="R19" s="344" t="n"/>
      <c r="S19" s="410">
        <f>((Q19*O19*L19))</f>
        <v/>
      </c>
      <c r="T19" s="411" t="n"/>
      <c r="U19" s="22" t="n"/>
    </row>
    <row r="20" ht="14.25" customHeight="1" s="324">
      <c r="C20" s="215" t="n"/>
      <c r="D20" s="72" t="n"/>
      <c r="E20" s="412" t="inlineStr">
        <is>
          <t>Jumlah Harga Tenaga Kerja</t>
        </is>
      </c>
      <c r="F20" s="343" t="n"/>
      <c r="G20" s="343" t="n"/>
      <c r="H20" s="344" t="n"/>
      <c r="I20" s="413">
        <f>SUM(I16:J19)</f>
        <v/>
      </c>
      <c r="J20" s="411" t="n"/>
      <c r="K20" s="22" t="n"/>
      <c r="M20" s="215" t="n"/>
      <c r="N20" s="72" t="n"/>
      <c r="O20" s="412" t="inlineStr">
        <is>
          <t>Jumlah Harga Tenaga Kerja</t>
        </is>
      </c>
      <c r="P20" s="343" t="n"/>
      <c r="Q20" s="343" t="n"/>
      <c r="R20" s="344" t="n"/>
      <c r="S20" s="413">
        <f>SUM(S16:T19)</f>
        <v/>
      </c>
      <c r="T20" s="411" t="n"/>
      <c r="U20" s="22" t="n"/>
    </row>
    <row r="21" ht="14.25" customHeight="1" s="324">
      <c r="C21" s="207" t="inlineStr">
        <is>
          <t>B</t>
        </is>
      </c>
      <c r="D21" s="72" t="inlineStr">
        <is>
          <t>BAHAN</t>
        </is>
      </c>
      <c r="E21" s="344" t="n"/>
      <c r="F21" s="219" t="n"/>
      <c r="G21" s="414" t="n"/>
      <c r="H21" s="344" t="n"/>
      <c r="I21" s="415" t="n"/>
      <c r="J21" s="411" t="n"/>
      <c r="K21" s="22" t="n"/>
      <c r="M21" s="207" t="inlineStr">
        <is>
          <t>B</t>
        </is>
      </c>
      <c r="N21" s="72" t="inlineStr">
        <is>
          <t>BAHAN</t>
        </is>
      </c>
      <c r="O21" s="344" t="n"/>
      <c r="P21" s="219" t="n"/>
      <c r="Q21" s="414" t="n"/>
      <c r="R21" s="344" t="n"/>
      <c r="S21" s="415" t="n"/>
      <c r="T21" s="411" t="n"/>
      <c r="U21" s="22" t="n"/>
    </row>
    <row r="22" ht="14.25" customHeight="1" s="324">
      <c r="C22" s="207" t="n">
        <v>1</v>
      </c>
      <c r="D22" s="72" t="inlineStr">
        <is>
          <t>Kaso 5/7 kayu kelas II</t>
        </is>
      </c>
      <c r="E22" s="208">
        <f>IFERROR(J8*0.0163,0)</f>
        <v/>
      </c>
      <c r="F22" s="73" t="inlineStr">
        <is>
          <t>m³</t>
        </is>
      </c>
      <c r="G22" s="336" t="n">
        <v>4200000</v>
      </c>
      <c r="H22" s="344" t="n"/>
      <c r="I22" s="410">
        <f>((G22*E22))</f>
        <v/>
      </c>
      <c r="J22" s="411" t="n"/>
      <c r="K22" s="22" t="n"/>
      <c r="M22" s="207" t="n">
        <v>1</v>
      </c>
      <c r="N22" s="72" t="inlineStr">
        <is>
          <t>Hollow galvanis 40.40</t>
        </is>
      </c>
      <c r="O22" s="208">
        <f>IFERROR(J8*4,0)</f>
        <v/>
      </c>
      <c r="P22" s="73" t="inlineStr">
        <is>
          <t>m¹</t>
        </is>
      </c>
      <c r="Q22" s="336" t="n">
        <v>6250</v>
      </c>
      <c r="R22" s="344" t="n"/>
      <c r="S22" s="410">
        <f>((Q22*O22))</f>
        <v/>
      </c>
      <c r="T22" s="411" t="n"/>
      <c r="U22" s="22" t="n"/>
    </row>
    <row r="23" ht="14.25" customHeight="1" s="324">
      <c r="C23" s="207" t="n">
        <v>2</v>
      </c>
      <c r="D23" s="72" t="inlineStr">
        <is>
          <t>Paku 7 - 10 cm</t>
        </is>
      </c>
      <c r="E23" s="208">
        <f>IFERROR(J8*0.25,0)</f>
        <v/>
      </c>
      <c r="F23" s="73" t="inlineStr">
        <is>
          <t>kg</t>
        </is>
      </c>
      <c r="G23" s="336" t="n">
        <v>20000</v>
      </c>
      <c r="H23" s="344" t="n"/>
      <c r="I23" s="410">
        <f>((G23*E23))</f>
        <v/>
      </c>
      <c r="J23" s="411" t="n"/>
      <c r="K23" s="22" t="n"/>
      <c r="M23" s="207" t="n">
        <v>2</v>
      </c>
      <c r="N23" s="72" t="inlineStr">
        <is>
          <t>Kawat las</t>
        </is>
      </c>
      <c r="O23" s="208">
        <f>IFERROR(J8*0.05,0)</f>
        <v/>
      </c>
      <c r="P23" s="73" t="inlineStr">
        <is>
          <t>kg</t>
        </is>
      </c>
      <c r="Q23" s="336" t="n">
        <v>45550</v>
      </c>
      <c r="R23" s="344" t="n"/>
      <c r="S23" s="410">
        <f>((Q23*O23))</f>
        <v/>
      </c>
      <c r="T23" s="411" t="n"/>
      <c r="U23" s="22" t="n"/>
    </row>
    <row r="24" ht="14.25" customHeight="1" s="324">
      <c r="C24" s="207" t="n">
        <v>3</v>
      </c>
      <c r="D24" s="72" t="inlineStr">
        <is>
          <t>Papan semen GRC</t>
        </is>
      </c>
      <c r="E24" s="208">
        <f>((J8*1.21))</f>
        <v/>
      </c>
      <c r="F24" s="73" t="inlineStr">
        <is>
          <t>m²</t>
        </is>
      </c>
      <c r="G24" s="336" t="n">
        <v>45000</v>
      </c>
      <c r="H24" s="344" t="n"/>
      <c r="I24" s="410">
        <f>((G24*E24))</f>
        <v/>
      </c>
      <c r="J24" s="411" t="n"/>
      <c r="K24" s="22" t="n"/>
      <c r="M24" s="207" t="n">
        <v>3</v>
      </c>
      <c r="N24" s="72" t="inlineStr">
        <is>
          <t>Papan semen GRC</t>
        </is>
      </c>
      <c r="O24" s="208">
        <f>((J8*1.21))</f>
        <v/>
      </c>
      <c r="P24" s="73" t="inlineStr">
        <is>
          <t>m²</t>
        </is>
      </c>
      <c r="Q24" s="336" t="n">
        <v>45000</v>
      </c>
      <c r="R24" s="344" t="n"/>
      <c r="S24" s="410">
        <f>((Q24*O24))</f>
        <v/>
      </c>
      <c r="T24" s="411" t="n"/>
      <c r="U24" s="22" t="n"/>
    </row>
    <row r="25" ht="14.25" customHeight="1" s="324">
      <c r="C25" s="207" t="n">
        <v>4</v>
      </c>
      <c r="D25" s="72" t="inlineStr">
        <is>
          <t>Paku 2 inch</t>
        </is>
      </c>
      <c r="E25" s="208">
        <f>((J8*0.01))</f>
        <v/>
      </c>
      <c r="F25" s="73" t="inlineStr">
        <is>
          <t>kg</t>
        </is>
      </c>
      <c r="G25" s="336" t="n">
        <v>18000</v>
      </c>
      <c r="H25" s="344" t="n"/>
      <c r="I25" s="410">
        <f>((G25*E25))</f>
        <v/>
      </c>
      <c r="J25" s="411" t="n"/>
      <c r="K25" s="22" t="n"/>
      <c r="M25" s="207" t="n">
        <v>4</v>
      </c>
      <c r="N25" s="72" t="inlineStr">
        <is>
          <t>Paku sekrup</t>
        </is>
      </c>
      <c r="O25" s="208">
        <f>((J8*0.11))</f>
        <v/>
      </c>
      <c r="P25" s="73" t="inlineStr">
        <is>
          <t>kg</t>
        </is>
      </c>
      <c r="Q25" s="336" t="n">
        <v>30090</v>
      </c>
      <c r="R25" s="344" t="n"/>
      <c r="S25" s="410">
        <f>((Q25*O25))</f>
        <v/>
      </c>
      <c r="T25" s="411" t="n"/>
      <c r="U25" s="22" t="n"/>
    </row>
    <row r="26" ht="14.25" customHeight="1" s="324">
      <c r="C26" s="207" t="n">
        <v>5</v>
      </c>
      <c r="D26" s="72" t="inlineStr">
        <is>
          <t>List kayu profil</t>
        </is>
      </c>
      <c r="E26" s="208">
        <f>((J9*1.1))</f>
        <v/>
      </c>
      <c r="F26" s="73" t="inlineStr">
        <is>
          <t>m¹</t>
        </is>
      </c>
      <c r="G26" s="336" t="n">
        <v>5000</v>
      </c>
      <c r="H26" s="344" t="n"/>
      <c r="I26" s="410">
        <f>((G26*E26))</f>
        <v/>
      </c>
      <c r="J26" s="411" t="n"/>
      <c r="K26" s="22" t="n"/>
      <c r="M26" s="207" t="n">
        <v>5</v>
      </c>
      <c r="N26" s="72" t="inlineStr">
        <is>
          <t>List kayu profil</t>
        </is>
      </c>
      <c r="O26" s="208">
        <f>((J9*1.1))</f>
        <v/>
      </c>
      <c r="P26" s="73" t="inlineStr">
        <is>
          <t>m¹</t>
        </is>
      </c>
      <c r="Q26" s="336" t="n">
        <v>5000</v>
      </c>
      <c r="R26" s="344" t="n"/>
      <c r="S26" s="410">
        <f>((Q26*O26))</f>
        <v/>
      </c>
      <c r="T26" s="411" t="n"/>
      <c r="U26" s="22" t="n"/>
    </row>
    <row r="27" ht="14.25" customHeight="1" s="324">
      <c r="C27" s="207" t="n">
        <v>6</v>
      </c>
      <c r="D27" s="72" t="inlineStr">
        <is>
          <t>Paku sekrup</t>
        </is>
      </c>
      <c r="E27" s="208">
        <f>IFERROR(J8*0.01,0)</f>
        <v/>
      </c>
      <c r="F27" s="73" t="inlineStr">
        <is>
          <t>kg</t>
        </is>
      </c>
      <c r="G27" s="336" t="n">
        <v>30090</v>
      </c>
      <c r="H27" s="344" t="n"/>
      <c r="I27" s="410">
        <f>((G27*E27))</f>
        <v/>
      </c>
      <c r="J27" s="411" t="n"/>
      <c r="K27" s="22" t="n"/>
      <c r="M27" s="207" t="n">
        <v>6</v>
      </c>
      <c r="N27" s="72" t="inlineStr">
        <is>
          <t>Paku sekrup</t>
        </is>
      </c>
      <c r="O27" s="208">
        <f>IFERROR(J8*0.01,0)</f>
        <v/>
      </c>
      <c r="P27" s="73" t="inlineStr">
        <is>
          <t>kg</t>
        </is>
      </c>
      <c r="Q27" s="336" t="n">
        <v>30090</v>
      </c>
      <c r="R27" s="344" t="n"/>
      <c r="S27" s="410">
        <f>((Q27*O27))</f>
        <v/>
      </c>
      <c r="T27" s="411" t="n"/>
      <c r="U27" s="22" t="n"/>
    </row>
    <row r="28" ht="14.25" customHeight="1" s="324">
      <c r="C28" s="215" t="n"/>
      <c r="D28" s="72" t="n"/>
      <c r="E28" s="412" t="inlineStr">
        <is>
          <t>Jumlah Harga Bahan</t>
        </is>
      </c>
      <c r="F28" s="343" t="n"/>
      <c r="G28" s="343" t="n"/>
      <c r="H28" s="344" t="n"/>
      <c r="I28" s="413">
        <f>SUM(I22:J27)</f>
        <v/>
      </c>
      <c r="J28" s="411" t="n"/>
      <c r="K28" s="22" t="n"/>
      <c r="M28" s="215" t="n"/>
      <c r="N28" s="72" t="n"/>
      <c r="O28" s="412" t="inlineStr">
        <is>
          <t>Jumlah Harga Bahan</t>
        </is>
      </c>
      <c r="P28" s="343" t="n"/>
      <c r="Q28" s="343" t="n"/>
      <c r="R28" s="344" t="n"/>
      <c r="S28" s="413">
        <f>SUM(S22:T27)</f>
        <v/>
      </c>
      <c r="T28" s="411" t="n"/>
      <c r="U28" s="22" t="n"/>
    </row>
    <row r="29" ht="14.25" customHeight="1" s="324">
      <c r="B29" s="206" t="n">
        <v>0</v>
      </c>
      <c r="C29" s="224" t="n"/>
      <c r="D29" s="416" t="inlineStr">
        <is>
          <t>Total Harga Tenaga Kerja dan Bahan</t>
        </is>
      </c>
      <c r="E29" s="417" t="n"/>
      <c r="F29" s="417" t="n"/>
      <c r="G29" s="417" t="n"/>
      <c r="H29" s="418" t="n"/>
      <c r="I29" s="419">
        <f>IFERROR((I20+I28)*B29,0)</f>
        <v/>
      </c>
      <c r="J29" s="420" t="n"/>
      <c r="K29" s="22" t="n"/>
      <c r="L29" s="206" t="n">
        <v>0</v>
      </c>
      <c r="M29" s="224" t="n"/>
      <c r="N29" s="416" t="inlineStr">
        <is>
          <t>Total Harga Tenaga Kerja dan Bahan</t>
        </is>
      </c>
      <c r="O29" s="417" t="n"/>
      <c r="P29" s="417" t="n"/>
      <c r="Q29" s="417" t="n"/>
      <c r="R29" s="418" t="n"/>
      <c r="S29" s="419">
        <f>IFERROR((S20+S28)*L29,0)</f>
        <v/>
      </c>
      <c r="T29" s="420" t="n"/>
      <c r="U29" s="22" t="n"/>
    </row>
    <row r="30" ht="14.25" customHeight="1" s="324"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</row>
    <row r="31" ht="14.25" customHeight="1" s="324">
      <c r="C31" s="191" t="inlineStr">
        <is>
          <t>15.3.2</t>
        </is>
      </c>
      <c r="D31" s="191" t="inlineStr">
        <is>
          <t>Pemasangan Plafon GRC Rangka (60 x 100) cm, Kayu Kelas II</t>
        </is>
      </c>
      <c r="E31" s="22" t="n"/>
      <c r="F31" s="22" t="n"/>
      <c r="G31" s="22" t="n"/>
      <c r="H31" s="22" t="n"/>
      <c r="I31" s="22" t="n"/>
      <c r="J31" s="22" t="n"/>
      <c r="K31" s="22" t="n"/>
      <c r="M31" s="191" t="inlineStr">
        <is>
          <t>15.3.6</t>
        </is>
      </c>
      <c r="N31" s="191" t="inlineStr">
        <is>
          <t>Pemasangan Plafon Gypsum (120cm x 240cm x 9mm) Rangka Besi Hollow 40.40, Modul 60x60 cm</t>
        </is>
      </c>
      <c r="O31" s="22" t="n"/>
      <c r="P31" s="22" t="n"/>
      <c r="Q31" s="22" t="n"/>
      <c r="R31" s="22" t="n"/>
      <c r="S31" s="22" t="n"/>
      <c r="T31" s="22" t="n"/>
      <c r="U31" s="22" t="n"/>
    </row>
    <row r="32" ht="14.25" customHeight="1" s="324">
      <c r="C32" s="195" t="inlineStr">
        <is>
          <t>No</t>
        </is>
      </c>
      <c r="D32" s="196" t="inlineStr">
        <is>
          <t>Uraian</t>
        </is>
      </c>
      <c r="E32" s="196" t="inlineStr">
        <is>
          <t>Volume</t>
        </is>
      </c>
      <c r="F32" s="196" t="inlineStr">
        <is>
          <t>Satuan</t>
        </is>
      </c>
      <c r="G32" s="196" t="inlineStr">
        <is>
          <t>Harga Satuan (Rp)</t>
        </is>
      </c>
      <c r="H32" s="404" t="n"/>
      <c r="I32" s="405" t="inlineStr">
        <is>
          <t>Jumlah Harga (Rp)</t>
        </is>
      </c>
      <c r="J32" s="398" t="n"/>
      <c r="K32" s="22" t="n"/>
      <c r="M32" s="195" t="inlineStr">
        <is>
          <t>No</t>
        </is>
      </c>
      <c r="N32" s="196" t="inlineStr">
        <is>
          <t>Uraian</t>
        </is>
      </c>
      <c r="O32" s="196" t="inlineStr">
        <is>
          <t>Volume</t>
        </is>
      </c>
      <c r="P32" s="196" t="inlineStr">
        <is>
          <t>Satuan</t>
        </is>
      </c>
      <c r="Q32" s="196" t="inlineStr">
        <is>
          <t>Harga Satuan (Rp)</t>
        </is>
      </c>
      <c r="R32" s="404" t="n"/>
      <c r="S32" s="405" t="inlineStr">
        <is>
          <t>Jumlah Harga (Rp)</t>
        </is>
      </c>
      <c r="T32" s="398" t="n"/>
      <c r="U32" s="22" t="n"/>
    </row>
    <row r="33" ht="14.25" customHeight="1" s="324">
      <c r="C33" s="200" t="inlineStr">
        <is>
          <t>A</t>
        </is>
      </c>
      <c r="D33" s="406" t="inlineStr">
        <is>
          <t>TENAGA KERJA</t>
        </is>
      </c>
      <c r="E33" s="407" t="n"/>
      <c r="F33" s="203" t="n"/>
      <c r="G33" s="203" t="n"/>
      <c r="H33" s="407" t="n"/>
      <c r="I33" s="408" t="n"/>
      <c r="J33" s="409" t="n"/>
      <c r="K33" s="22" t="n"/>
      <c r="M33" s="200" t="inlineStr">
        <is>
          <t>A</t>
        </is>
      </c>
      <c r="N33" s="406" t="inlineStr">
        <is>
          <t>TENAGA KERJA</t>
        </is>
      </c>
      <c r="O33" s="407" t="n"/>
      <c r="P33" s="203" t="n"/>
      <c r="Q33" s="203" t="n"/>
      <c r="R33" s="407" t="n"/>
      <c r="S33" s="408" t="n"/>
      <c r="T33" s="409" t="n"/>
      <c r="U33" s="22" t="n"/>
    </row>
    <row r="34" ht="14.25" customHeight="1" s="324">
      <c r="B34" s="206" t="n">
        <v>1</v>
      </c>
      <c r="C34" s="207" t="n">
        <v>1</v>
      </c>
      <c r="D34" s="72" t="inlineStr">
        <is>
          <t>Pekerja</t>
        </is>
      </c>
      <c r="E34" s="208">
        <f>IFERROR((J8*0.205),0)</f>
        <v/>
      </c>
      <c r="F34" s="73" t="inlineStr">
        <is>
          <t>OH</t>
        </is>
      </c>
      <c r="G34" s="336" t="n">
        <v>100000</v>
      </c>
      <c r="H34" s="344" t="n"/>
      <c r="I34" s="410">
        <f>((G34*E34*B34))</f>
        <v/>
      </c>
      <c r="J34" s="411" t="n"/>
      <c r="K34" s="22" t="n"/>
      <c r="L34" s="206" t="n">
        <v>1</v>
      </c>
      <c r="M34" s="207" t="n">
        <v>1</v>
      </c>
      <c r="N34" s="72" t="inlineStr">
        <is>
          <t>Pekerja</t>
        </is>
      </c>
      <c r="O34" s="208">
        <f>O16</f>
        <v/>
      </c>
      <c r="P34" s="73" t="inlineStr">
        <is>
          <t>OH</t>
        </is>
      </c>
      <c r="Q34" s="336" t="n">
        <v>100000</v>
      </c>
      <c r="R34" s="344" t="n"/>
      <c r="S34" s="410">
        <f>((Q34*O34*L34))</f>
        <v/>
      </c>
      <c r="T34" s="411" t="n"/>
      <c r="U34" s="22" t="n"/>
    </row>
    <row r="35" ht="14.25" customHeight="1" s="324">
      <c r="B35" s="206" t="n">
        <v>1</v>
      </c>
      <c r="C35" s="207" t="n">
        <v>2</v>
      </c>
      <c r="D35" s="72" t="inlineStr">
        <is>
          <t>Tukang</t>
        </is>
      </c>
      <c r="E35" s="208">
        <f>((J8*0.395))</f>
        <v/>
      </c>
      <c r="F35" s="73" t="inlineStr">
        <is>
          <t>OH</t>
        </is>
      </c>
      <c r="G35" s="336" t="n">
        <v>145000</v>
      </c>
      <c r="H35" s="344" t="n"/>
      <c r="I35" s="410">
        <f>((G35*E35*B35))</f>
        <v/>
      </c>
      <c r="J35" s="411" t="n"/>
      <c r="K35" s="22" t="n"/>
      <c r="L35" s="206" t="n">
        <v>1</v>
      </c>
      <c r="M35" s="207" t="n">
        <v>2</v>
      </c>
      <c r="N35" s="72" t="inlineStr">
        <is>
          <t>Tukang</t>
        </is>
      </c>
      <c r="O35" s="208">
        <f>O17</f>
        <v/>
      </c>
      <c r="P35" s="73" t="inlineStr">
        <is>
          <t>OH</t>
        </is>
      </c>
      <c r="Q35" s="336" t="n">
        <v>145000</v>
      </c>
      <c r="R35" s="344" t="n"/>
      <c r="S35" s="410">
        <f>((Q35*O35*L35))</f>
        <v/>
      </c>
      <c r="T35" s="411" t="n"/>
      <c r="U35" s="22" t="n"/>
    </row>
    <row r="36" ht="14.25" customHeight="1" s="324">
      <c r="B36" s="206" t="n">
        <v>1</v>
      </c>
      <c r="C36" s="207" t="n">
        <v>3</v>
      </c>
      <c r="D36" s="72" t="inlineStr">
        <is>
          <t>Kepala Tukang</t>
        </is>
      </c>
      <c r="E36" s="208">
        <f>((J8*0.0395))</f>
        <v/>
      </c>
      <c r="F36" s="73" t="inlineStr">
        <is>
          <t>OH</t>
        </is>
      </c>
      <c r="G36" s="336" t="n">
        <v>175000</v>
      </c>
      <c r="H36" s="344" t="n"/>
      <c r="I36" s="410">
        <f>((G36*E36*B36))</f>
        <v/>
      </c>
      <c r="J36" s="411" t="n"/>
      <c r="K36" s="22" t="n"/>
      <c r="L36" s="206" t="n">
        <v>1</v>
      </c>
      <c r="M36" s="207" t="n">
        <v>3</v>
      </c>
      <c r="N36" s="72" t="inlineStr">
        <is>
          <t>Kepala Tukang</t>
        </is>
      </c>
      <c r="O36" s="208">
        <f>O18</f>
        <v/>
      </c>
      <c r="P36" s="73" t="inlineStr">
        <is>
          <t>OH</t>
        </is>
      </c>
      <c r="Q36" s="336" t="n">
        <v>175000</v>
      </c>
      <c r="R36" s="344" t="n"/>
      <c r="S36" s="410">
        <f>((Q36*O36*L36))</f>
        <v/>
      </c>
      <c r="T36" s="411" t="n"/>
      <c r="U36" s="22" t="n"/>
    </row>
    <row r="37" ht="14.25" customHeight="1" s="324">
      <c r="B37" s="206" t="n">
        <v>1</v>
      </c>
      <c r="C37" s="207" t="n">
        <v>4</v>
      </c>
      <c r="D37" s="72" t="inlineStr">
        <is>
          <t>Mandor</t>
        </is>
      </c>
      <c r="E37" s="208">
        <f>((J8*0.0131))</f>
        <v/>
      </c>
      <c r="F37" s="73" t="inlineStr">
        <is>
          <t>OH</t>
        </is>
      </c>
      <c r="G37" s="336" t="n">
        <v>200000</v>
      </c>
      <c r="H37" s="344" t="n"/>
      <c r="I37" s="410">
        <f>((G37*E37*B37))</f>
        <v/>
      </c>
      <c r="J37" s="411" t="n"/>
      <c r="K37" s="22" t="n"/>
      <c r="L37" s="206" t="n">
        <v>1</v>
      </c>
      <c r="M37" s="207" t="n">
        <v>4</v>
      </c>
      <c r="N37" s="72" t="inlineStr">
        <is>
          <t>Mandor</t>
        </is>
      </c>
      <c r="O37" s="208">
        <f>O19</f>
        <v/>
      </c>
      <c r="P37" s="73" t="inlineStr">
        <is>
          <t>OH</t>
        </is>
      </c>
      <c r="Q37" s="336" t="n">
        <v>200000</v>
      </c>
      <c r="R37" s="344" t="n"/>
      <c r="S37" s="410">
        <f>((Q37*O37*L37))</f>
        <v/>
      </c>
      <c r="T37" s="411" t="n"/>
      <c r="U37" s="22" t="n"/>
    </row>
    <row r="38" ht="14.25" customHeight="1" s="324">
      <c r="C38" s="215" t="n"/>
      <c r="D38" s="72" t="n"/>
      <c r="E38" s="412" t="inlineStr">
        <is>
          <t>Jumlah Harga Tenaga Kerja</t>
        </is>
      </c>
      <c r="F38" s="343" t="n"/>
      <c r="G38" s="343" t="n"/>
      <c r="H38" s="344" t="n"/>
      <c r="I38" s="413">
        <f>SUM(I34:J37)</f>
        <v/>
      </c>
      <c r="J38" s="411" t="n"/>
      <c r="K38" s="22" t="n"/>
      <c r="M38" s="215" t="n"/>
      <c r="N38" s="72" t="n"/>
      <c r="O38" s="412" t="inlineStr">
        <is>
          <t>Jumlah Harga Tenaga Kerja</t>
        </is>
      </c>
      <c r="P38" s="343" t="n"/>
      <c r="Q38" s="343" t="n"/>
      <c r="R38" s="344" t="n"/>
      <c r="S38" s="413">
        <f>SUM(S34:T37)</f>
        <v/>
      </c>
      <c r="T38" s="411" t="n"/>
      <c r="U38" s="22" t="n"/>
    </row>
    <row r="39" ht="14.25" customHeight="1" s="324">
      <c r="C39" s="207" t="inlineStr">
        <is>
          <t>B</t>
        </is>
      </c>
      <c r="D39" s="72" t="inlineStr">
        <is>
          <t>BAHAN</t>
        </is>
      </c>
      <c r="E39" s="344" t="n"/>
      <c r="F39" s="219" t="n"/>
      <c r="G39" s="414" t="n"/>
      <c r="H39" s="344" t="n"/>
      <c r="I39" s="415" t="n"/>
      <c r="J39" s="411" t="n"/>
      <c r="K39" s="22" t="n"/>
      <c r="M39" s="207" t="inlineStr">
        <is>
          <t>B</t>
        </is>
      </c>
      <c r="N39" s="72" t="inlineStr">
        <is>
          <t>BAHAN</t>
        </is>
      </c>
      <c r="O39" s="344" t="n"/>
      <c r="P39" s="219" t="n"/>
      <c r="Q39" s="219" t="n"/>
      <c r="R39" s="344" t="n"/>
      <c r="S39" s="415" t="n"/>
      <c r="T39" s="411" t="n"/>
      <c r="U39" s="22" t="n"/>
    </row>
    <row r="40" ht="14.25" customHeight="1" s="324">
      <c r="C40" s="207" t="n">
        <v>1</v>
      </c>
      <c r="D40" s="72" t="inlineStr">
        <is>
          <t>Kaso 5/7 kayu kelas II</t>
        </is>
      </c>
      <c r="E40" s="208">
        <f>IFERROR(J8*0.015,0)</f>
        <v/>
      </c>
      <c r="F40" s="73" t="inlineStr">
        <is>
          <t>m³</t>
        </is>
      </c>
      <c r="G40" s="336" t="n">
        <v>4200000</v>
      </c>
      <c r="H40" s="344" t="n"/>
      <c r="I40" s="410">
        <f>((G40*E40))</f>
        <v/>
      </c>
      <c r="J40" s="411" t="n"/>
      <c r="K40" s="22" t="n"/>
      <c r="M40" s="207" t="n">
        <v>1</v>
      </c>
      <c r="N40" s="72">
        <f>N22</f>
        <v/>
      </c>
      <c r="O40" s="208">
        <f>O22</f>
        <v/>
      </c>
      <c r="P40" s="73">
        <f>P22</f>
        <v/>
      </c>
      <c r="Q40" s="336" t="n">
        <v>6250</v>
      </c>
      <c r="R40" s="344" t="n"/>
      <c r="S40" s="410">
        <f>((Q40*O40))</f>
        <v/>
      </c>
      <c r="T40" s="411" t="n"/>
      <c r="U40" s="22" t="n"/>
    </row>
    <row r="41" ht="14.25" customHeight="1" s="324">
      <c r="C41" s="207" t="n">
        <v>2</v>
      </c>
      <c r="D41" s="72" t="inlineStr">
        <is>
          <t>Paku 7 - 10 cm</t>
        </is>
      </c>
      <c r="E41" s="208">
        <f>IFERROR(J8*0.25,0)</f>
        <v/>
      </c>
      <c r="F41" s="73" t="inlineStr">
        <is>
          <t>kg</t>
        </is>
      </c>
      <c r="G41" s="336" t="n">
        <v>20000</v>
      </c>
      <c r="H41" s="344" t="n"/>
      <c r="I41" s="410">
        <f>((G41*E41))</f>
        <v/>
      </c>
      <c r="J41" s="411" t="n"/>
      <c r="K41" s="22" t="n"/>
      <c r="M41" s="207" t="n">
        <v>2</v>
      </c>
      <c r="N41" s="72">
        <f>N23</f>
        <v/>
      </c>
      <c r="O41" s="208">
        <f>O23</f>
        <v/>
      </c>
      <c r="P41" s="73" t="inlineStr">
        <is>
          <t>kg</t>
        </is>
      </c>
      <c r="Q41" s="336" t="n">
        <v>45550</v>
      </c>
      <c r="R41" s="344" t="n"/>
      <c r="S41" s="410">
        <f>((Q41*O41))</f>
        <v/>
      </c>
      <c r="T41" s="411" t="n"/>
      <c r="U41" s="22" t="n"/>
    </row>
    <row r="42" ht="14.25" customHeight="1" s="324">
      <c r="C42" s="207" t="n">
        <v>3</v>
      </c>
      <c r="D42" s="72" t="inlineStr">
        <is>
          <t>Papan semen GRC</t>
        </is>
      </c>
      <c r="E42" s="208">
        <f>((J8*1.21))</f>
        <v/>
      </c>
      <c r="F42" s="73" t="inlineStr">
        <is>
          <t>m²</t>
        </is>
      </c>
      <c r="G42" s="336" t="n">
        <v>45000</v>
      </c>
      <c r="H42" s="344" t="n"/>
      <c r="I42" s="410">
        <f>((G42*E42))</f>
        <v/>
      </c>
      <c r="J42" s="411" t="n"/>
      <c r="K42" s="22" t="n"/>
      <c r="M42" s="207" t="n">
        <v>3</v>
      </c>
      <c r="N42" s="72" t="inlineStr">
        <is>
          <t>Gypsum board 9 mm</t>
        </is>
      </c>
      <c r="O42" s="208">
        <f>((J8*0.364))</f>
        <v/>
      </c>
      <c r="P42" s="73" t="inlineStr">
        <is>
          <t>lembar</t>
        </is>
      </c>
      <c r="Q42" s="336" t="n">
        <v>70000</v>
      </c>
      <c r="R42" s="344" t="n"/>
      <c r="S42" s="410">
        <f>((Q42*O42))</f>
        <v/>
      </c>
      <c r="T42" s="411" t="n"/>
      <c r="U42" s="22" t="n"/>
    </row>
    <row r="43" ht="14.25" customHeight="1" s="324">
      <c r="C43" s="207" t="n">
        <v>4</v>
      </c>
      <c r="D43" s="72" t="inlineStr">
        <is>
          <t>Paku 2 inch</t>
        </is>
      </c>
      <c r="E43" s="208">
        <f>((J8*0.01))</f>
        <v/>
      </c>
      <c r="F43" s="73" t="inlineStr">
        <is>
          <t>kg</t>
        </is>
      </c>
      <c r="G43" s="336" t="n">
        <v>18000</v>
      </c>
      <c r="H43" s="344" t="n"/>
      <c r="I43" s="410">
        <f>((G43*E43))</f>
        <v/>
      </c>
      <c r="J43" s="411" t="n"/>
      <c r="K43" s="22" t="n"/>
      <c r="M43" s="207" t="n">
        <v>4</v>
      </c>
      <c r="N43" s="72" t="inlineStr">
        <is>
          <t>Paku sekrup</t>
        </is>
      </c>
      <c r="O43" s="208">
        <f>((J8*0.11))</f>
        <v/>
      </c>
      <c r="P43" s="73" t="inlineStr">
        <is>
          <t>kg</t>
        </is>
      </c>
      <c r="Q43" s="336" t="n">
        <v>30090</v>
      </c>
      <c r="R43" s="344" t="n"/>
      <c r="S43" s="410">
        <f>((Q43*O43))</f>
        <v/>
      </c>
      <c r="T43" s="411" t="n"/>
      <c r="U43" s="22" t="n"/>
    </row>
    <row r="44" ht="14.25" customHeight="1" s="324">
      <c r="C44" s="207" t="n">
        <v>5</v>
      </c>
      <c r="D44" s="72" t="inlineStr">
        <is>
          <t>List kayu profil</t>
        </is>
      </c>
      <c r="E44" s="208">
        <f>((J9*1.1))</f>
        <v/>
      </c>
      <c r="F44" s="73" t="inlineStr">
        <is>
          <t>m¹</t>
        </is>
      </c>
      <c r="G44" s="336" t="n">
        <v>5000</v>
      </c>
      <c r="H44" s="344" t="n"/>
      <c r="I44" s="410">
        <f>((G44*E44))</f>
        <v/>
      </c>
      <c r="J44" s="411" t="n"/>
      <c r="K44" s="22" t="n"/>
      <c r="M44" s="207" t="n">
        <v>5</v>
      </c>
      <c r="N44" s="72" t="inlineStr">
        <is>
          <t>List gypsum profil</t>
        </is>
      </c>
      <c r="O44" s="208">
        <f>((J9*1.1))</f>
        <v/>
      </c>
      <c r="P44" s="73" t="inlineStr">
        <is>
          <t>m¹</t>
        </is>
      </c>
      <c r="Q44" s="336" t="n">
        <v>15800</v>
      </c>
      <c r="R44" s="344" t="n"/>
      <c r="S44" s="410">
        <f>((Q44*O44))</f>
        <v/>
      </c>
      <c r="T44" s="411" t="n"/>
      <c r="U44" s="22" t="n"/>
    </row>
    <row r="45" ht="14.25" customHeight="1" s="324">
      <c r="C45" s="207" t="n">
        <v>6</v>
      </c>
      <c r="D45" s="72" t="inlineStr">
        <is>
          <t>Paku sekrup</t>
        </is>
      </c>
      <c r="E45" s="208">
        <f>IFERROR(J8*0.01,0)</f>
        <v/>
      </c>
      <c r="F45" s="73" t="inlineStr">
        <is>
          <t>kg</t>
        </is>
      </c>
      <c r="G45" s="336" t="n">
        <v>30090</v>
      </c>
      <c r="H45" s="344" t="n"/>
      <c r="I45" s="410">
        <f>((G45*E45))</f>
        <v/>
      </c>
      <c r="J45" s="411" t="n"/>
      <c r="K45" s="22" t="n"/>
      <c r="M45" s="207" t="n">
        <v>6</v>
      </c>
      <c r="N45" s="72" t="inlineStr">
        <is>
          <t>Paku sekrup</t>
        </is>
      </c>
      <c r="O45" s="208">
        <f>IFERROR(J8*0.01,0)</f>
        <v/>
      </c>
      <c r="P45" s="73" t="inlineStr">
        <is>
          <t>kg</t>
        </is>
      </c>
      <c r="Q45" s="336" t="n">
        <v>30090</v>
      </c>
      <c r="R45" s="344" t="n"/>
      <c r="S45" s="410">
        <f>((Q45*O45))</f>
        <v/>
      </c>
      <c r="T45" s="411" t="n"/>
      <c r="U45" s="22" t="n"/>
    </row>
    <row r="46" ht="14.25" customHeight="1" s="324">
      <c r="C46" s="215" t="n"/>
      <c r="D46" s="72" t="n"/>
      <c r="E46" s="412" t="inlineStr">
        <is>
          <t>Jumlah Harga Bahan</t>
        </is>
      </c>
      <c r="F46" s="343" t="n"/>
      <c r="G46" s="343" t="n"/>
      <c r="H46" s="344" t="n"/>
      <c r="I46" s="413">
        <f>SUM(I40:J45)</f>
        <v/>
      </c>
      <c r="J46" s="411" t="n"/>
      <c r="K46" s="22" t="n"/>
      <c r="M46" s="215" t="n"/>
      <c r="N46" s="72" t="n"/>
      <c r="O46" s="412" t="inlineStr">
        <is>
          <t>Jumlah Harga Bahan</t>
        </is>
      </c>
      <c r="P46" s="343" t="n"/>
      <c r="Q46" s="343" t="n"/>
      <c r="R46" s="344" t="n"/>
      <c r="S46" s="413">
        <f>SUM(S40:T45)</f>
        <v/>
      </c>
      <c r="T46" s="411" t="n"/>
      <c r="U46" s="22" t="n"/>
    </row>
    <row r="47" ht="14.25" customHeight="1" s="324">
      <c r="B47" s="206" t="n">
        <v>1</v>
      </c>
      <c r="C47" s="224" t="n"/>
      <c r="D47" s="416" t="inlineStr">
        <is>
          <t>Total Harga Tenaga Kerja dan Bahan</t>
        </is>
      </c>
      <c r="E47" s="417" t="n"/>
      <c r="F47" s="417" t="n"/>
      <c r="G47" s="417" t="n"/>
      <c r="H47" s="418" t="n"/>
      <c r="I47" s="419">
        <f>IFERROR((I38+I46)*B47,0)</f>
        <v/>
      </c>
      <c r="J47" s="420" t="n"/>
      <c r="K47" s="22" t="n"/>
      <c r="L47" s="206" t="n">
        <v>0</v>
      </c>
      <c r="M47" s="224" t="n"/>
      <c r="N47" s="416" t="inlineStr">
        <is>
          <t>Total Harga Tenaga Kerja dan Bahan</t>
        </is>
      </c>
      <c r="O47" s="417" t="n"/>
      <c r="P47" s="417" t="n"/>
      <c r="Q47" s="417" t="n"/>
      <c r="R47" s="418" t="n"/>
      <c r="S47" s="419">
        <f>IFERROR((S38+S46)*L47,0)</f>
        <v/>
      </c>
      <c r="T47" s="420" t="n"/>
      <c r="U47" s="22" t="n"/>
    </row>
    <row r="48" ht="14.25" customHeight="1" s="324"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</row>
    <row r="49" ht="14.25" customHeight="1" s="324">
      <c r="C49" s="191" t="inlineStr">
        <is>
          <t>15.3.3</t>
        </is>
      </c>
      <c r="D49" s="191" t="inlineStr">
        <is>
          <t>Pemasangan Plafon Gypsum (120cm x 240cm x 9mm) Rangka (50x100) cm, Kayu Kelas II</t>
        </is>
      </c>
      <c r="E49" s="22" t="n"/>
      <c r="F49" s="22" t="n"/>
      <c r="G49" s="22" t="n"/>
      <c r="H49" s="22" t="n"/>
      <c r="I49" s="22" t="n"/>
      <c r="J49" s="22" t="n"/>
      <c r="K49" s="22" t="n"/>
      <c r="M49" s="191" t="inlineStr">
        <is>
          <t>15.3.7</t>
        </is>
      </c>
      <c r="N49" s="191" t="inlineStr">
        <is>
          <t>Pengecatan plafon Interior ( 1 lapis Cat Dasar dan 2 Lapis Cat Penutup)</t>
        </is>
      </c>
      <c r="O49" s="22" t="n"/>
      <c r="P49" s="22" t="n"/>
      <c r="Q49" s="22" t="n"/>
      <c r="R49" s="22" t="n"/>
      <c r="S49" s="22" t="n"/>
      <c r="T49" s="22" t="n"/>
      <c r="U49" s="22" t="n"/>
    </row>
    <row r="50" ht="14.25" customHeight="1" s="324">
      <c r="C50" s="239" t="inlineStr">
        <is>
          <t>No</t>
        </is>
      </c>
      <c r="D50" s="240" t="inlineStr">
        <is>
          <t>Uraian</t>
        </is>
      </c>
      <c r="E50" s="240" t="inlineStr">
        <is>
          <t>Volume</t>
        </is>
      </c>
      <c r="F50" s="240" t="inlineStr">
        <is>
          <t>Satuan</t>
        </is>
      </c>
      <c r="G50" s="240" t="inlineStr">
        <is>
          <t>Harga Satuan (Rp)</t>
        </is>
      </c>
      <c r="H50" s="421" t="n"/>
      <c r="I50" s="422" t="inlineStr">
        <is>
          <t>Jumlah Harga (Rp)</t>
        </is>
      </c>
      <c r="J50" s="423" t="n"/>
      <c r="K50" s="22" t="n"/>
      <c r="M50" s="195" t="inlineStr">
        <is>
          <t>No</t>
        </is>
      </c>
      <c r="N50" s="196" t="inlineStr">
        <is>
          <t>Uraian</t>
        </is>
      </c>
      <c r="O50" s="196" t="inlineStr">
        <is>
          <t>Volume</t>
        </is>
      </c>
      <c r="P50" s="196" t="inlineStr">
        <is>
          <t>Satuan</t>
        </is>
      </c>
      <c r="Q50" s="196" t="inlineStr">
        <is>
          <t>Harga Satuan (Rp)</t>
        </is>
      </c>
      <c r="R50" s="404" t="n"/>
      <c r="S50" s="405" t="inlineStr">
        <is>
          <t>Jumlah Harga (Rp)</t>
        </is>
      </c>
      <c r="T50" s="398" t="n"/>
      <c r="U50" s="22" t="n"/>
    </row>
    <row r="51" ht="14.25" customHeight="1" s="324">
      <c r="C51" s="207" t="inlineStr">
        <is>
          <t>A</t>
        </is>
      </c>
      <c r="D51" s="72" t="inlineStr">
        <is>
          <t>TENAGA KERJA</t>
        </is>
      </c>
      <c r="E51" s="344" t="n"/>
      <c r="F51" s="73" t="n"/>
      <c r="G51" s="73" t="n"/>
      <c r="H51" s="344" t="n"/>
      <c r="I51" s="424" t="n"/>
      <c r="J51" s="411" t="n"/>
      <c r="K51" s="22" t="n"/>
      <c r="M51" s="200" t="inlineStr">
        <is>
          <t>A</t>
        </is>
      </c>
      <c r="N51" s="406" t="inlineStr">
        <is>
          <t>TENAGA KERJA</t>
        </is>
      </c>
      <c r="O51" s="407" t="n"/>
      <c r="P51" s="203" t="n"/>
      <c r="Q51" s="203" t="n"/>
      <c r="R51" s="407" t="n"/>
      <c r="S51" s="408" t="n"/>
      <c r="T51" s="409" t="n"/>
      <c r="U51" s="22" t="n"/>
    </row>
    <row r="52" ht="14.25" customHeight="1" s="324">
      <c r="B52" s="206" t="n">
        <v>1</v>
      </c>
      <c r="C52" s="207" t="n">
        <v>1</v>
      </c>
      <c r="D52" s="72" t="inlineStr">
        <is>
          <t>Pekerja</t>
        </is>
      </c>
      <c r="E52" s="208">
        <f>IFERROR((J8*0.255),0)</f>
        <v/>
      </c>
      <c r="F52" s="73" t="inlineStr">
        <is>
          <t>OH</t>
        </is>
      </c>
      <c r="G52" s="336" t="n">
        <v>100000</v>
      </c>
      <c r="H52" s="344" t="n"/>
      <c r="I52" s="410">
        <f>((G52*E52*B52))</f>
        <v/>
      </c>
      <c r="J52" s="411" t="n"/>
      <c r="K52" s="22" t="n"/>
      <c r="L52" s="206" t="n">
        <v>1</v>
      </c>
      <c r="M52" s="207" t="n">
        <v>1</v>
      </c>
      <c r="N52" s="72" t="inlineStr">
        <is>
          <t>Pekerja</t>
        </is>
      </c>
      <c r="O52" s="208">
        <f>IFERROR(J10*0.0625,0)</f>
        <v/>
      </c>
      <c r="P52" s="73" t="inlineStr">
        <is>
          <t>OH</t>
        </is>
      </c>
      <c r="Q52" s="336" t="n">
        <v>100000</v>
      </c>
      <c r="R52" s="344" t="n"/>
      <c r="S52" s="410">
        <f>((Q52*O52*L52))</f>
        <v/>
      </c>
      <c r="T52" s="411" t="n"/>
      <c r="U52" s="22" t="n"/>
    </row>
    <row r="53" ht="14.25" customHeight="1" s="324">
      <c r="B53" s="206" t="n">
        <v>1</v>
      </c>
      <c r="C53" s="207" t="n">
        <v>2</v>
      </c>
      <c r="D53" s="72" t="inlineStr">
        <is>
          <t>Tukang</t>
        </is>
      </c>
      <c r="E53" s="208">
        <f>((J8*0.395))</f>
        <v/>
      </c>
      <c r="F53" s="73" t="inlineStr">
        <is>
          <t>OH</t>
        </is>
      </c>
      <c r="G53" s="336" t="n">
        <v>145000</v>
      </c>
      <c r="H53" s="344" t="n"/>
      <c r="I53" s="410">
        <f>((G53*E53*B53))</f>
        <v/>
      </c>
      <c r="J53" s="411" t="n"/>
      <c r="K53" s="22" t="n"/>
      <c r="L53" s="206" t="n">
        <v>1</v>
      </c>
      <c r="M53" s="207" t="n">
        <v>2</v>
      </c>
      <c r="N53" s="72" t="inlineStr">
        <is>
          <t>Tukang</t>
        </is>
      </c>
      <c r="O53" s="208">
        <f>IFERROR(J10*0.0625,0)</f>
        <v/>
      </c>
      <c r="P53" s="73" t="inlineStr">
        <is>
          <t>OH</t>
        </is>
      </c>
      <c r="Q53" s="336" t="n">
        <v>145000</v>
      </c>
      <c r="R53" s="344" t="n"/>
      <c r="S53" s="410">
        <f>((Q53*O53*L53))</f>
        <v/>
      </c>
      <c r="T53" s="411" t="n"/>
      <c r="U53" s="22" t="n"/>
    </row>
    <row r="54" ht="14.25" customHeight="1" s="324">
      <c r="B54" s="206" t="n">
        <v>1</v>
      </c>
      <c r="C54" s="207" t="n">
        <v>3</v>
      </c>
      <c r="D54" s="72" t="inlineStr">
        <is>
          <t>Kepala Tukang</t>
        </is>
      </c>
      <c r="E54" s="208">
        <f>((J8*0.0395))</f>
        <v/>
      </c>
      <c r="F54" s="73" t="inlineStr">
        <is>
          <t>OH</t>
        </is>
      </c>
      <c r="G54" s="336" t="n">
        <v>175000</v>
      </c>
      <c r="H54" s="344" t="n"/>
      <c r="I54" s="410">
        <f>((G54*E54*B54))</f>
        <v/>
      </c>
      <c r="J54" s="411" t="n"/>
      <c r="K54" s="22" t="n"/>
      <c r="L54" s="206" t="n">
        <v>1</v>
      </c>
      <c r="M54" s="207" t="n">
        <v>3</v>
      </c>
      <c r="N54" s="72" t="inlineStr">
        <is>
          <t>Kepala Tukang</t>
        </is>
      </c>
      <c r="O54" s="208">
        <f>IFERROR(J10*0.0063,0)</f>
        <v/>
      </c>
      <c r="P54" s="73" t="inlineStr">
        <is>
          <t>OH</t>
        </is>
      </c>
      <c r="Q54" s="336" t="n">
        <v>175000</v>
      </c>
      <c r="R54" s="344" t="n"/>
      <c r="S54" s="410">
        <f>((Q54*O54*L54))</f>
        <v/>
      </c>
      <c r="T54" s="411" t="n"/>
      <c r="U54" s="22" t="n"/>
    </row>
    <row r="55" ht="14.25" customHeight="1" s="324">
      <c r="B55" s="206" t="n">
        <v>1</v>
      </c>
      <c r="C55" s="207" t="n">
        <v>4</v>
      </c>
      <c r="D55" s="72" t="inlineStr">
        <is>
          <t>Mandor</t>
        </is>
      </c>
      <c r="E55" s="208">
        <f>((J8*0.0131))</f>
        <v/>
      </c>
      <c r="F55" s="73" t="inlineStr">
        <is>
          <t>OH</t>
        </is>
      </c>
      <c r="G55" s="336" t="n">
        <v>200000</v>
      </c>
      <c r="H55" s="344" t="n"/>
      <c r="I55" s="410">
        <f>((G55*E55*B55))</f>
        <v/>
      </c>
      <c r="J55" s="411" t="n"/>
      <c r="K55" s="22" t="n"/>
      <c r="L55" s="206" t="n">
        <v>1</v>
      </c>
      <c r="M55" s="207" t="n">
        <v>4</v>
      </c>
      <c r="N55" s="72" t="inlineStr">
        <is>
          <t>Mandor</t>
        </is>
      </c>
      <c r="O55" s="208">
        <f>IFERROR(J10*0.0021,0)</f>
        <v/>
      </c>
      <c r="P55" s="73" t="inlineStr">
        <is>
          <t>OH</t>
        </is>
      </c>
      <c r="Q55" s="336" t="n">
        <v>200000</v>
      </c>
      <c r="R55" s="344" t="n"/>
      <c r="S55" s="410">
        <f>((Q55*O55*L55))</f>
        <v/>
      </c>
      <c r="T55" s="411" t="n"/>
      <c r="U55" s="22" t="n"/>
    </row>
    <row r="56" ht="14.25" customHeight="1" s="324">
      <c r="C56" s="215" t="n"/>
      <c r="D56" s="72" t="n"/>
      <c r="E56" s="412" t="inlineStr">
        <is>
          <t>Jumlah Harga Tenaga Kerja</t>
        </is>
      </c>
      <c r="F56" s="343" t="n"/>
      <c r="G56" s="343" t="n"/>
      <c r="H56" s="344" t="n"/>
      <c r="I56" s="413">
        <f>SUM(I52:J55)</f>
        <v/>
      </c>
      <c r="J56" s="411" t="n"/>
      <c r="K56" s="22" t="n"/>
      <c r="M56" s="215" t="n"/>
      <c r="N56" s="72" t="n"/>
      <c r="O56" s="412" t="inlineStr">
        <is>
          <t>Jumlah Harga Tenaga Kerja</t>
        </is>
      </c>
      <c r="P56" s="343" t="n"/>
      <c r="Q56" s="343" t="n"/>
      <c r="R56" s="344" t="n"/>
      <c r="S56" s="413">
        <f>SUM(S52:T55)</f>
        <v/>
      </c>
      <c r="T56" s="411" t="n"/>
      <c r="U56" s="22" t="n"/>
    </row>
    <row r="57" ht="14.25" customHeight="1" s="324">
      <c r="C57" s="207" t="inlineStr">
        <is>
          <t>B</t>
        </is>
      </c>
      <c r="D57" s="72" t="inlineStr">
        <is>
          <t>BAHAN</t>
        </is>
      </c>
      <c r="E57" s="344" t="n"/>
      <c r="F57" s="219" t="n"/>
      <c r="G57" s="219" t="n"/>
      <c r="H57" s="344" t="n"/>
      <c r="I57" s="425" t="n"/>
      <c r="J57" s="411" t="n"/>
      <c r="K57" s="22" t="n"/>
      <c r="M57" s="207" t="inlineStr">
        <is>
          <t>B</t>
        </is>
      </c>
      <c r="N57" s="72" t="inlineStr">
        <is>
          <t>BAHAN</t>
        </is>
      </c>
      <c r="O57" s="344" t="n"/>
      <c r="P57" s="219" t="n"/>
      <c r="Q57" s="219" t="n"/>
      <c r="R57" s="344" t="n"/>
      <c r="S57" s="425" t="n"/>
      <c r="T57" s="411" t="n"/>
      <c r="U57" s="22" t="n"/>
    </row>
    <row r="58" ht="14.25" customHeight="1" s="324">
      <c r="C58" s="207" t="n">
        <v>1</v>
      </c>
      <c r="D58" s="72" t="inlineStr">
        <is>
          <t>Kaso 5/7 kayu kelas II</t>
        </is>
      </c>
      <c r="E58" s="208">
        <f>IFERROR(J8*0.0163,0)</f>
        <v/>
      </c>
      <c r="F58" s="73" t="inlineStr">
        <is>
          <t>m³</t>
        </is>
      </c>
      <c r="G58" s="336" t="n">
        <v>4200000</v>
      </c>
      <c r="H58" s="344" t="n"/>
      <c r="I58" s="410">
        <f>((G58*E58))</f>
        <v/>
      </c>
      <c r="J58" s="411" t="n"/>
      <c r="K58" s="22" t="n"/>
      <c r="M58" s="207" t="n">
        <v>1</v>
      </c>
      <c r="N58" s="254" t="inlineStr">
        <is>
          <t>Cat dasar tembok interior</t>
        </is>
      </c>
      <c r="O58" s="208">
        <f>IFERROR(J10*0.12,0)</f>
        <v/>
      </c>
      <c r="P58" s="73" t="inlineStr">
        <is>
          <t>kg</t>
        </is>
      </c>
      <c r="Q58" s="336" t="n">
        <v>119100</v>
      </c>
      <c r="R58" s="344" t="n"/>
      <c r="S58" s="410">
        <f>((Q58*O58))</f>
        <v/>
      </c>
      <c r="T58" s="411" t="n"/>
      <c r="U58" s="22" t="n"/>
    </row>
    <row r="59" ht="14.25" customHeight="1" s="324">
      <c r="C59" s="207" t="n">
        <v>2</v>
      </c>
      <c r="D59" s="72" t="inlineStr">
        <is>
          <t>Paku 7 - 10 cm</t>
        </is>
      </c>
      <c r="E59" s="208">
        <f>IFERROR(J8*0.25,0)</f>
        <v/>
      </c>
      <c r="F59" s="73" t="inlineStr">
        <is>
          <t>kg</t>
        </is>
      </c>
      <c r="G59" s="336" t="n">
        <v>20000</v>
      </c>
      <c r="H59" s="344" t="n"/>
      <c r="I59" s="410">
        <f>((G59*E59))</f>
        <v/>
      </c>
      <c r="J59" s="411" t="n"/>
      <c r="K59" s="22" t="n"/>
      <c r="M59" s="207" t="n">
        <v>2</v>
      </c>
      <c r="N59" s="72" t="inlineStr">
        <is>
          <t>Cat penutup interior</t>
        </is>
      </c>
      <c r="O59" s="208">
        <f>IFERROR(J10*0.18,0)</f>
        <v/>
      </c>
      <c r="P59" s="73" t="inlineStr">
        <is>
          <t>kg</t>
        </is>
      </c>
      <c r="Q59" s="336" t="n">
        <v>130500</v>
      </c>
      <c r="R59" s="344" t="n"/>
      <c r="S59" s="410">
        <f>((Q59*O59))</f>
        <v/>
      </c>
      <c r="T59" s="411" t="n"/>
      <c r="U59" s="22" t="n"/>
    </row>
    <row r="60" ht="14.25" customHeight="1" s="324">
      <c r="C60" s="207" t="n">
        <v>3</v>
      </c>
      <c r="D60" s="72" t="inlineStr">
        <is>
          <t>Gypsum board 9 mm</t>
        </is>
      </c>
      <c r="E60" s="208">
        <f>((J8*0.364))</f>
        <v/>
      </c>
      <c r="F60" s="73" t="inlineStr">
        <is>
          <t>lembar</t>
        </is>
      </c>
      <c r="G60" s="336" t="n">
        <v>70000</v>
      </c>
      <c r="H60" s="344" t="n"/>
      <c r="I60" s="410">
        <f>((G60*E60))</f>
        <v/>
      </c>
      <c r="J60" s="411" t="n"/>
      <c r="K60" s="22" t="n"/>
      <c r="M60" s="207" t="n"/>
      <c r="N60" s="72" t="n"/>
      <c r="O60" s="412" t="inlineStr">
        <is>
          <t>Jumlah Harga Bahan</t>
        </is>
      </c>
      <c r="P60" s="343" t="n"/>
      <c r="Q60" s="343" t="n"/>
      <c r="R60" s="344" t="n"/>
      <c r="S60" s="413">
        <f>SUM(S58:T59)</f>
        <v/>
      </c>
      <c r="T60" s="411" t="n"/>
      <c r="U60" s="22" t="n"/>
    </row>
    <row r="61" ht="14.25" customHeight="1" s="324">
      <c r="C61" s="207" t="n">
        <v>4</v>
      </c>
      <c r="D61" s="72" t="inlineStr">
        <is>
          <t>Paku sekrup</t>
        </is>
      </c>
      <c r="E61" s="208">
        <f>((J8*0.11))</f>
        <v/>
      </c>
      <c r="F61" s="73" t="inlineStr">
        <is>
          <t>kg</t>
        </is>
      </c>
      <c r="G61" s="336" t="n">
        <v>30090</v>
      </c>
      <c r="H61" s="344" t="n"/>
      <c r="I61" s="410">
        <f>((G61*E61))</f>
        <v/>
      </c>
      <c r="J61" s="411" t="n"/>
      <c r="K61" s="22" t="n"/>
      <c r="M61" s="258" t="n"/>
      <c r="N61" s="426" t="inlineStr">
        <is>
          <t>Total Harga Tenaga Kerja dan Bahan</t>
        </is>
      </c>
      <c r="O61" s="417" t="n"/>
      <c r="P61" s="417" t="n"/>
      <c r="Q61" s="417" t="n"/>
      <c r="R61" s="418" t="n"/>
      <c r="S61" s="419">
        <f>S60+S56</f>
        <v/>
      </c>
      <c r="T61" s="420" t="n"/>
      <c r="U61" s="22" t="n"/>
    </row>
    <row r="62" ht="14.25" customHeight="1" s="324">
      <c r="C62" s="207" t="n">
        <v>5</v>
      </c>
      <c r="D62" s="72" t="inlineStr">
        <is>
          <t>List gypsum profil</t>
        </is>
      </c>
      <c r="E62" s="208">
        <f>((J9*1.1))</f>
        <v/>
      </c>
      <c r="F62" s="73" t="inlineStr">
        <is>
          <t>m¹</t>
        </is>
      </c>
      <c r="G62" s="336" t="n">
        <v>15800</v>
      </c>
      <c r="H62" s="344" t="n"/>
      <c r="I62" s="410">
        <f>((G62*E62))</f>
        <v/>
      </c>
      <c r="J62" s="411" t="n"/>
      <c r="K62" s="22" t="n"/>
      <c r="M62" s="38" t="n"/>
      <c r="N62" s="22" t="n"/>
      <c r="O62" s="100" t="n"/>
      <c r="P62" s="38" t="n"/>
      <c r="Q62" s="337" t="n"/>
      <c r="S62" s="337" t="n"/>
      <c r="U62" s="22" t="n"/>
    </row>
    <row r="63" ht="19.5" customHeight="1" s="324">
      <c r="C63" s="207" t="n">
        <v>6</v>
      </c>
      <c r="D63" s="72" t="inlineStr">
        <is>
          <t>Paku sekrup</t>
        </is>
      </c>
      <c r="E63" s="208">
        <f>IFERROR(J8*0.01,0)</f>
        <v/>
      </c>
      <c r="F63" s="73" t="inlineStr">
        <is>
          <t>kg</t>
        </is>
      </c>
      <c r="G63" s="336" t="n">
        <v>30090</v>
      </c>
      <c r="H63" s="344" t="n"/>
      <c r="I63" s="410">
        <f>((G63*E63))</f>
        <v/>
      </c>
      <c r="J63" s="411" t="n"/>
      <c r="K63" s="22" t="n"/>
      <c r="M63" s="38" t="n"/>
      <c r="N63" s="427" t="inlineStr">
        <is>
          <t>TOTAL HARGA PEKERJAAN PLAFON</t>
        </is>
      </c>
      <c r="O63" s="330" t="n"/>
      <c r="P63" s="330" t="n"/>
      <c r="Q63" s="330" t="n"/>
      <c r="R63" s="331" t="n"/>
      <c r="S63" s="428">
        <f>IFERROR(S61+S47+S29+I83+I65+I47+I29,0)</f>
        <v/>
      </c>
      <c r="T63" s="331" t="n"/>
      <c r="U63" s="22" t="n"/>
    </row>
    <row r="64" ht="14.25" customHeight="1" s="324">
      <c r="C64" s="215" t="n"/>
      <c r="D64" s="72" t="n"/>
      <c r="E64" s="412" t="inlineStr">
        <is>
          <t>Jumlah Harga Bahan</t>
        </is>
      </c>
      <c r="F64" s="343" t="n"/>
      <c r="G64" s="343" t="n"/>
      <c r="H64" s="344" t="n"/>
      <c r="I64" s="413">
        <f>SUM(I58:J63)</f>
        <v/>
      </c>
      <c r="J64" s="411" t="n"/>
      <c r="K64" s="22" t="n"/>
      <c r="P64" s="260" t="n"/>
      <c r="S64" s="429" t="n"/>
    </row>
    <row r="65" ht="14.25" customHeight="1" s="324">
      <c r="B65" s="206" t="n">
        <v>0</v>
      </c>
      <c r="C65" s="224" t="n"/>
      <c r="D65" s="416" t="inlineStr">
        <is>
          <t>Total Harga Tenaga Kerja dan Bahan</t>
        </is>
      </c>
      <c r="E65" s="417" t="n"/>
      <c r="F65" s="417" t="n"/>
      <c r="G65" s="417" t="n"/>
      <c r="H65" s="418" t="n"/>
      <c r="I65" s="419">
        <f>IFERROR((I56+I64)*B65,0)</f>
        <v/>
      </c>
      <c r="J65" s="420" t="n"/>
      <c r="K65" s="22" t="n"/>
      <c r="L65" s="119" t="n"/>
      <c r="O65" s="44" t="n"/>
      <c r="S65" s="372" t="n"/>
    </row>
    <row r="66" ht="14.25" customHeight="1" s="324"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</row>
    <row r="67" ht="14.25" customHeight="1" s="324">
      <c r="C67" s="191" t="inlineStr">
        <is>
          <t>15.3.4</t>
        </is>
      </c>
      <c r="D67" s="191" t="inlineStr">
        <is>
          <t>Pemasangan Plafon Gypsum (120cm x 240cm x 9mm) Rangka (60x100) cm, Kayu Kelas II</t>
        </is>
      </c>
      <c r="E67" s="22" t="n"/>
      <c r="F67" s="22" t="n"/>
      <c r="G67" s="22" t="n"/>
      <c r="H67" s="22" t="n"/>
      <c r="I67" s="22" t="n"/>
      <c r="J67" s="22" t="n"/>
      <c r="K67" s="22" t="n"/>
    </row>
    <row r="68" ht="14.25" customHeight="1" s="324">
      <c r="C68" s="195" t="inlineStr">
        <is>
          <t>No</t>
        </is>
      </c>
      <c r="D68" s="196" t="inlineStr">
        <is>
          <t>Uraian</t>
        </is>
      </c>
      <c r="E68" s="196" t="inlineStr">
        <is>
          <t>Volume</t>
        </is>
      </c>
      <c r="F68" s="196" t="inlineStr">
        <is>
          <t>Satuan</t>
        </is>
      </c>
      <c r="G68" s="196" t="inlineStr">
        <is>
          <t>Harga Satuan (Rp)</t>
        </is>
      </c>
      <c r="H68" s="404" t="n"/>
      <c r="I68" s="405" t="inlineStr">
        <is>
          <t>Jumlah Harga (Rp)</t>
        </is>
      </c>
      <c r="J68" s="398" t="n"/>
      <c r="K68" s="22" t="n"/>
    </row>
    <row r="69" ht="14.25" customHeight="1" s="324">
      <c r="C69" s="200" t="inlineStr">
        <is>
          <t>A</t>
        </is>
      </c>
      <c r="D69" s="406" t="inlineStr">
        <is>
          <t>TENAGA KERJA</t>
        </is>
      </c>
      <c r="E69" s="407" t="n"/>
      <c r="F69" s="203" t="n"/>
      <c r="G69" s="203" t="n"/>
      <c r="H69" s="407" t="n"/>
      <c r="I69" s="408" t="n"/>
      <c r="J69" s="409" t="n"/>
      <c r="K69" s="22" t="n"/>
    </row>
    <row r="70" ht="14.25" customHeight="1" s="324">
      <c r="B70" s="206" t="n">
        <v>1</v>
      </c>
      <c r="C70" s="207" t="n">
        <v>1</v>
      </c>
      <c r="D70" s="72" t="inlineStr">
        <is>
          <t>Pekerja</t>
        </is>
      </c>
      <c r="E70" s="208">
        <f>IFERROR((J8*0.205),0)</f>
        <v/>
      </c>
      <c r="F70" s="73" t="inlineStr">
        <is>
          <t>OH</t>
        </is>
      </c>
      <c r="G70" s="336" t="n">
        <v>100000</v>
      </c>
      <c r="H70" s="344" t="n"/>
      <c r="I70" s="410">
        <f>((G70*E70*B70))</f>
        <v/>
      </c>
      <c r="J70" s="411" t="n"/>
      <c r="K70" s="22" t="n"/>
    </row>
    <row r="71" ht="14.25" customHeight="1" s="324">
      <c r="B71" s="206" t="n">
        <v>1</v>
      </c>
      <c r="C71" s="207" t="n">
        <v>2</v>
      </c>
      <c r="D71" s="72" t="inlineStr">
        <is>
          <t>Tukang</t>
        </is>
      </c>
      <c r="E71" s="208">
        <f>((J8*0.395))</f>
        <v/>
      </c>
      <c r="F71" s="73" t="inlineStr">
        <is>
          <t>OH</t>
        </is>
      </c>
      <c r="G71" s="336" t="n">
        <v>145000</v>
      </c>
      <c r="H71" s="344" t="n"/>
      <c r="I71" s="410">
        <f>((G71*E71*B71))</f>
        <v/>
      </c>
      <c r="J71" s="411" t="n"/>
      <c r="K71" s="22" t="n"/>
    </row>
    <row r="72" ht="14.25" customHeight="1" s="324">
      <c r="B72" s="206" t="n">
        <v>1</v>
      </c>
      <c r="C72" s="207" t="n">
        <v>3</v>
      </c>
      <c r="D72" s="72" t="inlineStr">
        <is>
          <t>Kepala Tukang</t>
        </is>
      </c>
      <c r="E72" s="208">
        <f>((J8*0.0395))</f>
        <v/>
      </c>
      <c r="F72" s="73" t="inlineStr">
        <is>
          <t>OH</t>
        </is>
      </c>
      <c r="G72" s="336" t="n">
        <v>175000</v>
      </c>
      <c r="H72" s="344" t="n"/>
      <c r="I72" s="410">
        <f>((G72*E72*B72))</f>
        <v/>
      </c>
      <c r="J72" s="411" t="n"/>
      <c r="K72" s="22" t="n"/>
    </row>
    <row r="73" ht="14.25" customHeight="1" s="324">
      <c r="B73" s="206" t="n">
        <v>1</v>
      </c>
      <c r="C73" s="207" t="n">
        <v>4</v>
      </c>
      <c r="D73" s="72" t="inlineStr">
        <is>
          <t>Mandor</t>
        </is>
      </c>
      <c r="E73" s="208">
        <f>((J8*0.0131))</f>
        <v/>
      </c>
      <c r="F73" s="73" t="inlineStr">
        <is>
          <t>OH</t>
        </is>
      </c>
      <c r="G73" s="336" t="n">
        <v>200000</v>
      </c>
      <c r="H73" s="344" t="n"/>
      <c r="I73" s="410">
        <f>((G73*E73*B73))</f>
        <v/>
      </c>
      <c r="J73" s="411" t="n"/>
      <c r="K73" s="22" t="n"/>
    </row>
    <row r="74" ht="14.25" customHeight="1" s="324">
      <c r="C74" s="215" t="n"/>
      <c r="D74" s="72" t="n"/>
      <c r="E74" s="412" t="inlineStr">
        <is>
          <t>Jumlah Harga Tenaga Kerja</t>
        </is>
      </c>
      <c r="F74" s="343" t="n"/>
      <c r="G74" s="343" t="n"/>
      <c r="H74" s="344" t="n"/>
      <c r="I74" s="413">
        <f>SUM(I70:J73)</f>
        <v/>
      </c>
      <c r="J74" s="411" t="n"/>
      <c r="K74" s="22" t="n"/>
    </row>
    <row r="75" ht="14.25" customHeight="1" s="324">
      <c r="C75" s="207" t="inlineStr">
        <is>
          <t>B</t>
        </is>
      </c>
      <c r="D75" s="72" t="inlineStr">
        <is>
          <t>BAHAN</t>
        </is>
      </c>
      <c r="E75" s="344" t="n"/>
      <c r="F75" s="219" t="n"/>
      <c r="G75" s="414" t="n"/>
      <c r="H75" s="344" t="n"/>
      <c r="I75" s="415" t="n"/>
      <c r="J75" s="411" t="n"/>
      <c r="K75" s="22" t="n"/>
    </row>
    <row r="76" ht="14.25" customHeight="1" s="324">
      <c r="C76" s="207" t="n">
        <v>1</v>
      </c>
      <c r="D76" s="72" t="inlineStr">
        <is>
          <t>Kaso 5/7 kayu kelas II</t>
        </is>
      </c>
      <c r="E76" s="208">
        <f>IFERROR(J8*0.015,0)</f>
        <v/>
      </c>
      <c r="F76" s="73" t="inlineStr">
        <is>
          <t>m³</t>
        </is>
      </c>
      <c r="G76" s="336" t="n">
        <v>4200000</v>
      </c>
      <c r="H76" s="344" t="n"/>
      <c r="I76" s="410">
        <f>((G76*E76))</f>
        <v/>
      </c>
      <c r="J76" s="411" t="n"/>
      <c r="K76" s="22" t="n"/>
    </row>
    <row r="77" ht="14.25" customHeight="1" s="324">
      <c r="C77" s="207" t="n">
        <v>2</v>
      </c>
      <c r="D77" s="72" t="inlineStr">
        <is>
          <t>Paku 7 - 10 cm</t>
        </is>
      </c>
      <c r="E77" s="208">
        <f>IFERROR(J8*0.25,0)</f>
        <v/>
      </c>
      <c r="F77" s="73" t="inlineStr">
        <is>
          <t>kg</t>
        </is>
      </c>
      <c r="G77" s="336" t="n">
        <v>20000</v>
      </c>
      <c r="H77" s="344" t="n"/>
      <c r="I77" s="410">
        <f>((G77*E77))</f>
        <v/>
      </c>
      <c r="J77" s="411" t="n"/>
      <c r="K77" s="22" t="n"/>
    </row>
    <row r="78" ht="14.25" customHeight="1" s="324">
      <c r="C78" s="207" t="n">
        <v>3</v>
      </c>
      <c r="D78" s="72" t="inlineStr">
        <is>
          <t>Gypsum board 9 mm</t>
        </is>
      </c>
      <c r="E78" s="208">
        <f>((J8*0.364))</f>
        <v/>
      </c>
      <c r="F78" s="73" t="inlineStr">
        <is>
          <t>m²</t>
        </is>
      </c>
      <c r="G78" s="336" t="n">
        <v>70000</v>
      </c>
      <c r="H78" s="344" t="n"/>
      <c r="I78" s="410">
        <f>((G78*E78))</f>
        <v/>
      </c>
      <c r="J78" s="411" t="n"/>
      <c r="K78" s="22" t="n"/>
    </row>
    <row r="79" ht="14.25" customHeight="1" s="324">
      <c r="C79" s="207" t="n">
        <v>4</v>
      </c>
      <c r="D79" s="72" t="inlineStr">
        <is>
          <t>Paku sekrup</t>
        </is>
      </c>
      <c r="E79" s="208">
        <f>((J8*0.11))</f>
        <v/>
      </c>
      <c r="F79" s="73" t="inlineStr">
        <is>
          <t>kg</t>
        </is>
      </c>
      <c r="G79" s="336" t="n">
        <v>30090</v>
      </c>
      <c r="H79" s="344" t="n"/>
      <c r="I79" s="410">
        <f>((G79*E79))</f>
        <v/>
      </c>
      <c r="J79" s="411" t="n"/>
      <c r="K79" s="22" t="n"/>
    </row>
    <row r="80" ht="14.25" customHeight="1" s="324">
      <c r="C80" s="207" t="n">
        <v>5</v>
      </c>
      <c r="D80" s="72" t="inlineStr">
        <is>
          <t>List gypsum profil</t>
        </is>
      </c>
      <c r="E80" s="208">
        <f>((J9*1.1))</f>
        <v/>
      </c>
      <c r="F80" s="73" t="inlineStr">
        <is>
          <t>m¹</t>
        </is>
      </c>
      <c r="G80" s="336" t="n">
        <v>15800</v>
      </c>
      <c r="H80" s="344" t="n"/>
      <c r="I80" s="410">
        <f>((G80*E80))</f>
        <v/>
      </c>
      <c r="J80" s="411" t="n"/>
      <c r="K80" s="22" t="n"/>
    </row>
    <row r="81" ht="14.25" customHeight="1" s="324">
      <c r="C81" s="207" t="n">
        <v>6</v>
      </c>
      <c r="D81" s="72" t="inlineStr">
        <is>
          <t>Paku sekrup</t>
        </is>
      </c>
      <c r="E81" s="208">
        <f>IFERROR(J8*0.01,0)</f>
        <v/>
      </c>
      <c r="F81" s="73" t="inlineStr">
        <is>
          <t>kg</t>
        </is>
      </c>
      <c r="G81" s="336" t="n">
        <v>30000</v>
      </c>
      <c r="H81" s="344" t="n"/>
      <c r="I81" s="410">
        <f>((G81*E81))</f>
        <v/>
      </c>
      <c r="J81" s="411" t="n"/>
      <c r="K81" s="22" t="n"/>
    </row>
    <row r="82" ht="14.25" customHeight="1" s="324">
      <c r="C82" s="215" t="n"/>
      <c r="D82" s="72" t="n"/>
      <c r="E82" s="412" t="inlineStr">
        <is>
          <t>Jumlah Harga Bahan</t>
        </is>
      </c>
      <c r="F82" s="343" t="n"/>
      <c r="G82" s="343" t="n"/>
      <c r="H82" s="344" t="n"/>
      <c r="I82" s="413">
        <f>SUM(I76:J81)</f>
        <v/>
      </c>
      <c r="J82" s="411" t="n"/>
      <c r="K82" s="22" t="n"/>
    </row>
    <row r="83" ht="14.25" customHeight="1" s="324">
      <c r="B83" s="206" t="n">
        <v>0</v>
      </c>
      <c r="C83" s="224" t="n"/>
      <c r="D83" s="416" t="inlineStr">
        <is>
          <t>Total Harga Tenaga Kerja dan Bahan</t>
        </is>
      </c>
      <c r="E83" s="417" t="n"/>
      <c r="F83" s="417" t="n"/>
      <c r="G83" s="417" t="n"/>
      <c r="H83" s="418" t="n"/>
      <c r="I83" s="419">
        <f>IFERROR((I74+I82)*B83,0)</f>
        <v/>
      </c>
      <c r="J83" s="420" t="n"/>
      <c r="K83" s="22" t="n"/>
    </row>
    <row r="84" ht="14.25" customHeight="1" s="324"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</row>
    <row r="85" ht="14.25" customHeight="1" s="324"/>
    <row r="86" ht="14.25" customHeight="1" s="324"/>
    <row r="87" ht="14.25" customHeight="1" s="324"/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242">
    <mergeCell ref="G21:H21"/>
    <mergeCell ref="G81:H81"/>
    <mergeCell ref="I81:J81"/>
    <mergeCell ref="Q21:R21"/>
    <mergeCell ref="S21:T21"/>
    <mergeCell ref="N63:R63"/>
    <mergeCell ref="G71:H71"/>
    <mergeCell ref="Q62:R62"/>
    <mergeCell ref="S62:T62"/>
    <mergeCell ref="G23:H23"/>
    <mergeCell ref="I26:J26"/>
    <mergeCell ref="Q55:R55"/>
    <mergeCell ref="I16:J16"/>
    <mergeCell ref="I76:J76"/>
    <mergeCell ref="Q51:R51"/>
    <mergeCell ref="I25:J25"/>
    <mergeCell ref="G57:H57"/>
    <mergeCell ref="I71:J71"/>
    <mergeCell ref="Q26:R26"/>
    <mergeCell ref="G18:H18"/>
    <mergeCell ref="S57:T57"/>
    <mergeCell ref="N39:O39"/>
    <mergeCell ref="I58:J58"/>
    <mergeCell ref="I18:J18"/>
    <mergeCell ref="Q35:R35"/>
    <mergeCell ref="G34:H34"/>
    <mergeCell ref="D47:H47"/>
    <mergeCell ref="G68:H68"/>
    <mergeCell ref="E64:H64"/>
    <mergeCell ref="S19:T19"/>
    <mergeCell ref="I42:J42"/>
    <mergeCell ref="E82:H82"/>
    <mergeCell ref="G58:H58"/>
    <mergeCell ref="G9:I9"/>
    <mergeCell ref="I83:J83"/>
    <mergeCell ref="I52:J52"/>
    <mergeCell ref="Q27:R27"/>
    <mergeCell ref="I44:J44"/>
    <mergeCell ref="S35:T35"/>
    <mergeCell ref="Q17:R17"/>
    <mergeCell ref="I20:J20"/>
    <mergeCell ref="N15:O15"/>
    <mergeCell ref="D33:E33"/>
    <mergeCell ref="S20:T20"/>
    <mergeCell ref="E74:H74"/>
    <mergeCell ref="D51:E51"/>
    <mergeCell ref="D29:H29"/>
    <mergeCell ref="G44:H44"/>
    <mergeCell ref="G75:H75"/>
    <mergeCell ref="G22:H22"/>
    <mergeCell ref="I69:J69"/>
    <mergeCell ref="S60:T60"/>
    <mergeCell ref="Q53:R53"/>
    <mergeCell ref="S22:T22"/>
    <mergeCell ref="G59:H59"/>
    <mergeCell ref="S47:T47"/>
    <mergeCell ref="G77:H77"/>
    <mergeCell ref="I77:J77"/>
    <mergeCell ref="I46:J46"/>
    <mergeCell ref="I15:J15"/>
    <mergeCell ref="S59:T59"/>
    <mergeCell ref="Q37:R37"/>
    <mergeCell ref="O60:R60"/>
    <mergeCell ref="I80:J80"/>
    <mergeCell ref="S46:T46"/>
    <mergeCell ref="G61:H61"/>
    <mergeCell ref="N51:O51"/>
    <mergeCell ref="I61:J61"/>
    <mergeCell ref="G70:H70"/>
    <mergeCell ref="Q52:R52"/>
    <mergeCell ref="S52:T52"/>
    <mergeCell ref="I70:J70"/>
    <mergeCell ref="Q39:R39"/>
    <mergeCell ref="S61:T61"/>
    <mergeCell ref="D65:H65"/>
    <mergeCell ref="S39:T39"/>
    <mergeCell ref="I57:J57"/>
    <mergeCell ref="Q54:R54"/>
    <mergeCell ref="I54:J54"/>
    <mergeCell ref="I32:J32"/>
    <mergeCell ref="I72:J72"/>
    <mergeCell ref="Q23:R23"/>
    <mergeCell ref="I41:J41"/>
    <mergeCell ref="S23:T23"/>
    <mergeCell ref="S38:T38"/>
    <mergeCell ref="G62:H62"/>
    <mergeCell ref="I56:J56"/>
    <mergeCell ref="D75:E75"/>
    <mergeCell ref="Q40:R40"/>
    <mergeCell ref="I43:J43"/>
    <mergeCell ref="S40:T40"/>
    <mergeCell ref="G24:H24"/>
    <mergeCell ref="Q15:R15"/>
    <mergeCell ref="I24:J24"/>
    <mergeCell ref="G33:H33"/>
    <mergeCell ref="S15:T15"/>
    <mergeCell ref="I33:J33"/>
    <mergeCell ref="E38:H38"/>
    <mergeCell ref="S24:T24"/>
    <mergeCell ref="S33:T33"/>
    <mergeCell ref="I17:J17"/>
    <mergeCell ref="S65:T65"/>
    <mergeCell ref="G26:H26"/>
    <mergeCell ref="D39:E39"/>
    <mergeCell ref="I82:J82"/>
    <mergeCell ref="G35:H35"/>
    <mergeCell ref="I35:J35"/>
    <mergeCell ref="D83:H83"/>
    <mergeCell ref="D15:E15"/>
    <mergeCell ref="G16:H16"/>
    <mergeCell ref="G76:H76"/>
    <mergeCell ref="G25:H25"/>
    <mergeCell ref="I19:J19"/>
    <mergeCell ref="S63:T63"/>
    <mergeCell ref="G8:I8"/>
    <mergeCell ref="I59:J59"/>
    <mergeCell ref="S50:T50"/>
    <mergeCell ref="G60:H60"/>
    <mergeCell ref="I60:J60"/>
    <mergeCell ref="Q57:R57"/>
    <mergeCell ref="S51:T51"/>
    <mergeCell ref="I74:J74"/>
    <mergeCell ref="O56:R56"/>
    <mergeCell ref="G10:I10"/>
    <mergeCell ref="G42:H42"/>
    <mergeCell ref="N47:R47"/>
    <mergeCell ref="I45:J45"/>
    <mergeCell ref="Q42:R42"/>
    <mergeCell ref="S42:T42"/>
    <mergeCell ref="G39:H39"/>
    <mergeCell ref="I47:J47"/>
    <mergeCell ref="Q14:R14"/>
    <mergeCell ref="G37:H37"/>
    <mergeCell ref="S14:T14"/>
    <mergeCell ref="I37:J37"/>
    <mergeCell ref="N33:O33"/>
    <mergeCell ref="S28:T28"/>
    <mergeCell ref="G69:H69"/>
    <mergeCell ref="O28:R28"/>
    <mergeCell ref="S37:T37"/>
    <mergeCell ref="G78:H78"/>
    <mergeCell ref="I21:J21"/>
    <mergeCell ref="I62:J62"/>
    <mergeCell ref="G15:H15"/>
    <mergeCell ref="S53:T53"/>
    <mergeCell ref="Q59:R59"/>
    <mergeCell ref="E20:H20"/>
    <mergeCell ref="G80:H80"/>
    <mergeCell ref="I23:J23"/>
    <mergeCell ref="O20:R20"/>
    <mergeCell ref="E3:J3"/>
    <mergeCell ref="G79:H79"/>
    <mergeCell ref="I64:J64"/>
    <mergeCell ref="I79:J79"/>
    <mergeCell ref="G73:H73"/>
    <mergeCell ref="G51:H51"/>
    <mergeCell ref="I73:J73"/>
    <mergeCell ref="S55:T55"/>
    <mergeCell ref="I51:J51"/>
    <mergeCell ref="O65:R65"/>
    <mergeCell ref="S64:T64"/>
    <mergeCell ref="G54:H54"/>
    <mergeCell ref="G32:H32"/>
    <mergeCell ref="Q45:R45"/>
    <mergeCell ref="G63:H63"/>
    <mergeCell ref="G41:H41"/>
    <mergeCell ref="I63:J63"/>
    <mergeCell ref="Q32:R32"/>
    <mergeCell ref="S54:T54"/>
    <mergeCell ref="E46:H46"/>
    <mergeCell ref="G50:H50"/>
    <mergeCell ref="Q41:R41"/>
    <mergeCell ref="I50:J50"/>
    <mergeCell ref="S26:T26"/>
    <mergeCell ref="S41:T41"/>
    <mergeCell ref="O46:R46"/>
    <mergeCell ref="S32:T32"/>
    <mergeCell ref="I65:J65"/>
    <mergeCell ref="D69:E69"/>
    <mergeCell ref="Q16:R16"/>
    <mergeCell ref="G43:H43"/>
    <mergeCell ref="S16:T16"/>
    <mergeCell ref="I34:J34"/>
    <mergeCell ref="S56:T56"/>
    <mergeCell ref="G52:H52"/>
    <mergeCell ref="Q25:R25"/>
    <mergeCell ref="Q43:R43"/>
    <mergeCell ref="S25:T25"/>
    <mergeCell ref="S43:T43"/>
    <mergeCell ref="G27:H27"/>
    <mergeCell ref="Q24:R24"/>
    <mergeCell ref="G36:H36"/>
    <mergeCell ref="I27:J27"/>
    <mergeCell ref="Q18:R18"/>
    <mergeCell ref="Q33:R33"/>
    <mergeCell ref="I36:J36"/>
    <mergeCell ref="S18:T18"/>
    <mergeCell ref="S58:T58"/>
    <mergeCell ref="O38:R38"/>
    <mergeCell ref="S27:T27"/>
    <mergeCell ref="G17:H17"/>
    <mergeCell ref="D21:E21"/>
    <mergeCell ref="E56:H56"/>
    <mergeCell ref="S17:T17"/>
    <mergeCell ref="N21:O21"/>
    <mergeCell ref="D57:E57"/>
    <mergeCell ref="Q58:R58"/>
    <mergeCell ref="G19:H19"/>
    <mergeCell ref="G53:H53"/>
    <mergeCell ref="I75:J75"/>
    <mergeCell ref="I53:J53"/>
    <mergeCell ref="Q19:R19"/>
    <mergeCell ref="Q50:R50"/>
    <mergeCell ref="I22:J22"/>
    <mergeCell ref="I28:J28"/>
    <mergeCell ref="N61:R61"/>
    <mergeCell ref="Q34:R34"/>
    <mergeCell ref="I68:J68"/>
    <mergeCell ref="S34:T34"/>
    <mergeCell ref="I55:J55"/>
    <mergeCell ref="N29:R29"/>
    <mergeCell ref="Q44:R44"/>
    <mergeCell ref="Q22:R22"/>
    <mergeCell ref="G45:H45"/>
    <mergeCell ref="G14:H14"/>
    <mergeCell ref="Q36:R36"/>
    <mergeCell ref="I14:J14"/>
    <mergeCell ref="I39:J39"/>
    <mergeCell ref="S36:T36"/>
    <mergeCell ref="N57:O57"/>
    <mergeCell ref="P64:R64"/>
    <mergeCell ref="E28:H28"/>
    <mergeCell ref="S45:T45"/>
    <mergeCell ref="G55:H55"/>
    <mergeCell ref="I29:J29"/>
    <mergeCell ref="I38:J38"/>
    <mergeCell ref="I78:J78"/>
    <mergeCell ref="S29:T29"/>
    <mergeCell ref="S44:T44"/>
    <mergeCell ref="G40:H40"/>
    <mergeCell ref="I40:J40"/>
    <mergeCell ref="G72:H72"/>
  </mergeCells>
  <dataValidations count="1">
    <dataValidation sqref="B16:B19 B29 B34:B37 B47 B52:B55 B65 B70:B73 B83 L16:L19 L29 L34:L37 L47 L52:L55 L65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theme="1"/>
    <outlinePr summaryBelow="1" summaryRight="1"/>
    <pageSetUpPr/>
  </sheetPr>
  <dimension ref="A1:U5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1.71" customWidth="1" style="324" min="1" max="1"/>
    <col width="3.86" customWidth="1" style="324" min="2" max="2"/>
    <col width="7.71" customWidth="1" style="324" min="3" max="3"/>
    <col width="20.71" customWidth="1" style="324" min="4" max="4"/>
    <col width="11.71" customWidth="1" style="324" min="5" max="5"/>
    <col width="7.57" customWidth="1" style="324" min="6" max="6"/>
    <col width="6.71" customWidth="1" style="324" min="7" max="7"/>
    <col width="9.140000000000001" customWidth="1" style="324" min="8" max="8"/>
    <col width="9.710000000000001" customWidth="1" style="324" min="9" max="9"/>
    <col width="11.71" customWidth="1" style="324" min="10" max="10"/>
    <col width="5.86" customWidth="1" style="324" min="11" max="11"/>
    <col width="8.710000000000001" customWidth="1" style="324" min="12" max="26"/>
  </cols>
  <sheetData>
    <row r="1" ht="14.25" customHeight="1" s="324"/>
    <row r="2" ht="14.25" customHeight="1" s="324"/>
    <row r="3" ht="14.25" customHeight="1" s="324">
      <c r="E3" s="329" t="inlineStr">
        <is>
          <t>AHSP SE BHINA KONSTRUKSI NO. 30 TAHUN 2025</t>
        </is>
      </c>
      <c r="F3" s="330" t="n"/>
      <c r="G3" s="330" t="n"/>
      <c r="H3" s="330" t="n"/>
      <c r="I3" s="330" t="n"/>
      <c r="J3" s="331" t="n"/>
    </row>
    <row r="4" ht="14.25" customHeight="1" s="324">
      <c r="C4" s="127" t="inlineStr">
        <is>
          <t>16.</t>
        </is>
      </c>
      <c r="D4" s="19" t="inlineStr">
        <is>
          <t>PEKERJAAN PENGECATAN DINDING BARU</t>
        </is>
      </c>
      <c r="E4" s="22" t="n"/>
      <c r="F4" s="22" t="n"/>
      <c r="G4" s="22" t="n"/>
      <c r="H4" s="22" t="n"/>
      <c r="I4" s="22" t="n"/>
      <c r="J4" s="22" t="n"/>
      <c r="K4" s="22" t="n"/>
    </row>
    <row r="5" ht="14.25" customHeight="1" s="324">
      <c r="C5" s="22" t="n"/>
      <c r="D5" s="184">
        <f>"Pengecatan Dinding "&amp;J21+J22&amp; " m²"</f>
        <v/>
      </c>
      <c r="E5" s="22" t="n"/>
      <c r="F5" s="22" t="n"/>
      <c r="G5" s="22" t="n"/>
      <c r="H5" s="22" t="n"/>
      <c r="I5" s="22" t="n"/>
      <c r="J5" s="22" t="n"/>
      <c r="K5" s="22" t="n"/>
    </row>
    <row r="6" ht="14.25" customHeight="1" s="324">
      <c r="C6" s="44" t="inlineStr">
        <is>
          <t>16.1.</t>
        </is>
      </c>
      <c r="D6" s="19" t="inlineStr">
        <is>
          <t>Dimensi Utama</t>
        </is>
      </c>
      <c r="E6" s="22" t="n"/>
      <c r="F6" s="22" t="n"/>
      <c r="G6" s="22" t="n"/>
      <c r="H6" s="22" t="n"/>
      <c r="I6" s="22" t="n"/>
      <c r="J6" s="81">
        <f>E8+E9</f>
        <v/>
      </c>
      <c r="K6" s="22" t="n"/>
    </row>
    <row r="7" ht="18" customHeight="1" s="324">
      <c r="C7" s="22" t="n"/>
      <c r="D7" s="191" t="inlineStr">
        <is>
          <t>Dinding</t>
        </is>
      </c>
      <c r="E7" s="22" t="n"/>
      <c r="F7" s="22" t="n"/>
      <c r="G7" s="127" t="n"/>
      <c r="H7" s="191" t="inlineStr">
        <is>
          <t>Ampig</t>
        </is>
      </c>
      <c r="I7" s="22" t="n"/>
      <c r="J7" s="100" t="n"/>
      <c r="K7" s="22" t="n"/>
    </row>
    <row r="8" ht="14.25" customHeight="1" s="324">
      <c r="C8" s="26" t="inlineStr">
        <is>
          <t>Pi</t>
        </is>
      </c>
      <c r="D8" s="184" t="inlineStr">
        <is>
          <t>Panjang Dinding Interior</t>
        </is>
      </c>
      <c r="E8" s="186" t="n">
        <v>36</v>
      </c>
      <c r="F8" s="22" t="inlineStr">
        <is>
          <t>m</t>
        </is>
      </c>
      <c r="G8" s="26" t="inlineStr">
        <is>
          <t>T2</t>
        </is>
      </c>
      <c r="H8" s="22" t="inlineStr">
        <is>
          <t>Tinggi Ampig</t>
        </is>
      </c>
      <c r="I8" s="22" t="n"/>
      <c r="J8" s="186" t="n">
        <v>2.3</v>
      </c>
      <c r="K8" s="22" t="inlineStr">
        <is>
          <t>m</t>
        </is>
      </c>
    </row>
    <row r="9" ht="14.25" customHeight="1" s="324">
      <c r="C9" s="46" t="inlineStr">
        <is>
          <t>Pe</t>
        </is>
      </c>
      <c r="D9" s="184" t="inlineStr">
        <is>
          <t>Panjang Dinding Eksterior</t>
        </is>
      </c>
      <c r="E9" s="186" t="n">
        <v>39</v>
      </c>
      <c r="F9" s="22" t="inlineStr">
        <is>
          <t>m</t>
        </is>
      </c>
      <c r="G9" s="26" t="inlineStr">
        <is>
          <t>a2</t>
        </is>
      </c>
      <c r="H9" s="22" t="inlineStr">
        <is>
          <t>Panjang Alas</t>
        </is>
      </c>
      <c r="I9" s="22" t="n"/>
      <c r="J9" s="186" t="n">
        <v>9</v>
      </c>
      <c r="K9" s="22" t="inlineStr">
        <is>
          <t>m</t>
        </is>
      </c>
    </row>
    <row r="10" ht="14.25" customHeight="1" s="324">
      <c r="C10" s="26" t="inlineStr">
        <is>
          <t>T</t>
        </is>
      </c>
      <c r="D10" s="22" t="inlineStr">
        <is>
          <t>Tinggi Dinding</t>
        </is>
      </c>
      <c r="E10" s="186" t="n">
        <v>3.8</v>
      </c>
      <c r="F10" s="22" t="inlineStr">
        <is>
          <t>m</t>
        </is>
      </c>
      <c r="G10" s="22" t="n"/>
      <c r="H10" s="22" t="inlineStr">
        <is>
          <t>Jumlah Ampig</t>
        </is>
      </c>
      <c r="I10" s="22" t="n"/>
      <c r="J10" s="231" t="n">
        <v>2</v>
      </c>
      <c r="K10" s="22" t="inlineStr">
        <is>
          <t>set</t>
        </is>
      </c>
    </row>
    <row r="11" ht="18" customHeight="1" s="324">
      <c r="C11" s="42" t="n"/>
      <c r="D11" s="191" t="inlineStr">
        <is>
          <t>Pintu</t>
        </is>
      </c>
      <c r="E11" s="100" t="n"/>
      <c r="F11" s="22" t="n"/>
      <c r="G11" s="38" t="n"/>
      <c r="H11" s="191" t="inlineStr">
        <is>
          <t>Jendela</t>
        </is>
      </c>
      <c r="I11" s="22" t="n"/>
      <c r="J11" s="232" t="n"/>
      <c r="K11" s="22" t="n"/>
    </row>
    <row r="12" ht="14.25" customHeight="1" s="324">
      <c r="C12" s="26" t="inlineStr">
        <is>
          <t>a</t>
        </is>
      </c>
      <c r="D12" s="22" t="inlineStr">
        <is>
          <t>Tinggi Kusen Pintu</t>
        </is>
      </c>
      <c r="E12" s="186" t="n">
        <v>2.1</v>
      </c>
      <c r="F12" s="22" t="inlineStr">
        <is>
          <t>m</t>
        </is>
      </c>
      <c r="G12" s="26" t="inlineStr">
        <is>
          <t>m</t>
        </is>
      </c>
      <c r="H12" s="22" t="inlineStr">
        <is>
          <t>Tinggi Jendela</t>
        </is>
      </c>
      <c r="I12" s="22" t="n"/>
      <c r="J12" s="186" t="n">
        <v>1.5</v>
      </c>
      <c r="K12" s="22" t="inlineStr">
        <is>
          <t>m</t>
        </is>
      </c>
    </row>
    <row r="13" ht="14.25" customHeight="1" s="324">
      <c r="C13" s="26" t="inlineStr">
        <is>
          <t>b</t>
        </is>
      </c>
      <c r="D13" s="22" t="inlineStr">
        <is>
          <t>Lebar Kusen Pintu</t>
        </is>
      </c>
      <c r="E13" s="186" t="n">
        <v>0.9</v>
      </c>
      <c r="F13" s="22" t="inlineStr">
        <is>
          <t>m</t>
        </is>
      </c>
      <c r="G13" s="26" t="inlineStr">
        <is>
          <t>m.1</t>
        </is>
      </c>
      <c r="H13" s="22" t="inlineStr">
        <is>
          <t>Lebar Jendela</t>
        </is>
      </c>
      <c r="I13" s="22" t="n"/>
      <c r="J13" s="186" t="n">
        <v>0.7</v>
      </c>
      <c r="K13" s="22" t="inlineStr">
        <is>
          <t>m</t>
        </is>
      </c>
    </row>
    <row r="14" ht="14.25" customHeight="1" s="324">
      <c r="C14" s="41" t="n"/>
      <c r="D14" s="22" t="inlineStr">
        <is>
          <t>Jumlah Pintu</t>
        </is>
      </c>
      <c r="E14" s="231" t="n">
        <v>6</v>
      </c>
      <c r="F14" s="22" t="inlineStr">
        <is>
          <t>bh</t>
        </is>
      </c>
      <c r="G14" s="22" t="n"/>
      <c r="H14" s="22" t="inlineStr">
        <is>
          <t>Jumlah Jendela</t>
        </is>
      </c>
      <c r="I14" s="22" t="n"/>
      <c r="J14" s="231" t="n">
        <v>7</v>
      </c>
      <c r="K14" s="22" t="inlineStr">
        <is>
          <t>bh</t>
        </is>
      </c>
    </row>
    <row r="15" ht="18" customHeight="1" s="324">
      <c r="C15" s="41" t="n"/>
      <c r="D15" s="191" t="inlineStr">
        <is>
          <t>Bouvenlight</t>
        </is>
      </c>
      <c r="E15" s="135" t="n"/>
      <c r="F15" s="22" t="n"/>
      <c r="G15" s="22" t="n"/>
      <c r="H15" s="191" t="inlineStr">
        <is>
          <t>Lubang Pengurang Lainnya</t>
        </is>
      </c>
      <c r="I15" s="22" t="n"/>
      <c r="J15" s="135" t="n"/>
      <c r="K15" s="22" t="n"/>
    </row>
    <row r="16" ht="14.25" customHeight="1" s="324">
      <c r="C16" s="114" t="inlineStr">
        <is>
          <t>x</t>
        </is>
      </c>
      <c r="D16" s="115" t="inlineStr">
        <is>
          <t>Lebar Bouven</t>
        </is>
      </c>
      <c r="E16" s="186" t="n">
        <v>0.2</v>
      </c>
      <c r="F16" s="22" t="inlineStr">
        <is>
          <t>m</t>
        </is>
      </c>
      <c r="G16" s="22" t="n"/>
      <c r="H16" s="133" t="inlineStr">
        <is>
          <t>x1</t>
        </is>
      </c>
      <c r="I16" s="22" t="inlineStr">
        <is>
          <t>Luasan 1</t>
        </is>
      </c>
      <c r="J16" s="186" t="n">
        <v>0</v>
      </c>
      <c r="K16" s="22" t="inlineStr">
        <is>
          <t>m²</t>
        </is>
      </c>
    </row>
    <row r="17" ht="14.25" customHeight="1" s="324">
      <c r="C17" s="26" t="inlineStr">
        <is>
          <t>y</t>
        </is>
      </c>
      <c r="D17" s="22" t="inlineStr">
        <is>
          <t>Tinggi Bouven</t>
        </is>
      </c>
      <c r="E17" s="186" t="n">
        <v>0.3</v>
      </c>
      <c r="F17" s="22" t="inlineStr">
        <is>
          <t>m</t>
        </is>
      </c>
      <c r="G17" s="38" t="n"/>
      <c r="H17" s="133" t="inlineStr">
        <is>
          <t>x2</t>
        </is>
      </c>
      <c r="I17" s="22" t="inlineStr">
        <is>
          <t>Luasan 2</t>
        </is>
      </c>
      <c r="J17" s="186" t="n">
        <v>0</v>
      </c>
      <c r="K17" s="22" t="inlineStr">
        <is>
          <t>m²</t>
        </is>
      </c>
    </row>
    <row r="18" ht="14.25" customHeight="1" s="324">
      <c r="C18" s="38" t="n"/>
      <c r="D18" s="22" t="inlineStr">
        <is>
          <t>Jumlah Bouven</t>
        </is>
      </c>
      <c r="E18" s="231" t="n">
        <v>26</v>
      </c>
      <c r="F18" s="22" t="inlineStr">
        <is>
          <t>bh</t>
        </is>
      </c>
      <c r="G18" s="22" t="n"/>
      <c r="H18" s="133" t="inlineStr">
        <is>
          <t>x3</t>
        </is>
      </c>
      <c r="I18" s="22" t="inlineStr">
        <is>
          <t>Luasan 3</t>
        </is>
      </c>
      <c r="J18" s="186" t="n">
        <v>0</v>
      </c>
      <c r="K18" s="22" t="inlineStr">
        <is>
          <t>m²</t>
        </is>
      </c>
    </row>
    <row r="19" ht="18" customHeight="1" s="324">
      <c r="C19" s="190" t="inlineStr">
        <is>
          <t>16.2</t>
        </is>
      </c>
      <c r="D19" s="191" t="inlineStr">
        <is>
          <t>Volume Pengecatan Dinding</t>
        </is>
      </c>
      <c r="E19" s="135" t="n"/>
      <c r="F19" s="22" t="n"/>
      <c r="G19" s="22" t="n"/>
      <c r="H19" s="22" t="n"/>
      <c r="I19" s="22" t="n"/>
      <c r="J19" s="100" t="n"/>
      <c r="K19" s="22" t="n"/>
    </row>
    <row r="20" ht="14.25" customHeight="1" s="324">
      <c r="C20" s="22" t="n"/>
      <c r="D20" s="22" t="inlineStr">
        <is>
          <t>Luas Pasangan Dinding</t>
        </is>
      </c>
      <c r="E20" s="430">
        <f>IFERROR(((((E8+E9)*E10)-J20)*1)+E21,0)</f>
        <v/>
      </c>
      <c r="F20" s="22" t="inlineStr">
        <is>
          <t>m²</t>
        </is>
      </c>
      <c r="G20" s="22" t="inlineStr">
        <is>
          <t>Luas Pengurang Dinding</t>
        </is>
      </c>
      <c r="H20" s="22" t="n"/>
      <c r="I20" s="22" t="n"/>
      <c r="J20" s="431">
        <f>IFERROR(E12*E13*E14+J12*J13*J14+E16*E17*E18+J16+J17+J18,0)</f>
        <v/>
      </c>
      <c r="K20" s="22" t="inlineStr">
        <is>
          <t>m²</t>
        </is>
      </c>
    </row>
    <row r="21" ht="14.25" customHeight="1" s="324">
      <c r="C21" s="22" t="n"/>
      <c r="D21" s="22" t="inlineStr">
        <is>
          <t>Luas Ampig</t>
        </is>
      </c>
      <c r="E21" s="432">
        <f>IFERROR((0.5*J8*J9)*J10,0)</f>
        <v/>
      </c>
      <c r="F21" s="22" t="inlineStr">
        <is>
          <t>m²</t>
        </is>
      </c>
      <c r="G21" s="22" t="inlineStr">
        <is>
          <t>Luas Dinding Interior</t>
        </is>
      </c>
      <c r="H21" s="22" t="n"/>
      <c r="I21" s="22" t="n"/>
      <c r="J21" s="430">
        <f>IFERROR((E8*E10*2)-J20,0)</f>
        <v/>
      </c>
      <c r="K21" s="22" t="inlineStr">
        <is>
          <t>m²</t>
        </is>
      </c>
    </row>
    <row r="22" ht="14.25" customHeight="1" s="324">
      <c r="C22" s="22" t="n"/>
      <c r="D22" s="22" t="n"/>
      <c r="E22" s="22" t="n"/>
      <c r="F22" s="22" t="n"/>
      <c r="G22" s="22" t="inlineStr">
        <is>
          <t>Luas Dinding Eksterior</t>
        </is>
      </c>
      <c r="H22" s="22" t="n"/>
      <c r="I22" s="22" t="n"/>
      <c r="J22" s="432">
        <f>IFERROR((E9*E10+E21)-J20,0)</f>
        <v/>
      </c>
      <c r="K22" s="22" t="inlineStr">
        <is>
          <t>m²</t>
        </is>
      </c>
      <c r="T22" s="81">
        <f>IFERROR((E8+E9)*E10,0)</f>
        <v/>
      </c>
    </row>
    <row r="23" ht="14.25" customHeight="1" s="324">
      <c r="C23" s="236" t="inlineStr">
        <is>
          <t>16.3</t>
        </is>
      </c>
      <c r="D23" s="140" t="inlineStr">
        <is>
          <t>Result</t>
        </is>
      </c>
      <c r="E23" s="22" t="n"/>
      <c r="F23" s="22" t="n"/>
      <c r="G23" s="22" t="n"/>
      <c r="H23" s="22" t="n"/>
      <c r="I23" s="22" t="n"/>
      <c r="J23" s="433" t="n"/>
      <c r="K23" s="22" t="n"/>
      <c r="T23" s="81">
        <f>IFERROR((T22*2)+E21,0)</f>
        <v/>
      </c>
    </row>
    <row r="24" ht="18" customHeight="1" s="324">
      <c r="C24" s="191" t="inlineStr">
        <is>
          <t>16.3.1</t>
        </is>
      </c>
      <c r="D24" s="191" t="inlineStr">
        <is>
          <t>Pengecatan Dinding Baru Interior ( 1 lapis cat dasar, 2 lapis cat penutup)</t>
        </is>
      </c>
      <c r="E24" s="22" t="n"/>
      <c r="F24" s="22" t="n"/>
      <c r="G24" s="22" t="n"/>
      <c r="H24" s="22" t="n"/>
      <c r="I24" s="22" t="n"/>
      <c r="J24" s="434" t="n"/>
      <c r="K24" s="22" t="n"/>
      <c r="T24" s="22" t="n"/>
    </row>
    <row r="25" ht="14.25" customHeight="1" s="324">
      <c r="C25" s="239" t="inlineStr">
        <is>
          <t>No</t>
        </is>
      </c>
      <c r="D25" s="240" t="inlineStr">
        <is>
          <t>Uraian</t>
        </is>
      </c>
      <c r="E25" s="240" t="inlineStr">
        <is>
          <t>Volume</t>
        </is>
      </c>
      <c r="F25" s="240" t="inlineStr">
        <is>
          <t>Satuan</t>
        </is>
      </c>
      <c r="G25" s="240" t="inlineStr">
        <is>
          <t>Harga Satuan (Rp)</t>
        </is>
      </c>
      <c r="H25" s="421" t="n"/>
      <c r="I25" s="422" t="inlineStr">
        <is>
          <t>Jumlah Harga (Rp)</t>
        </is>
      </c>
      <c r="J25" s="423" t="n"/>
      <c r="K25" s="22" t="n"/>
      <c r="T25" s="22" t="n"/>
    </row>
    <row r="26" ht="14.25" customHeight="1" s="324">
      <c r="C26" s="239" t="inlineStr">
        <is>
          <t>A</t>
        </is>
      </c>
      <c r="D26" s="435" t="inlineStr">
        <is>
          <t>TENAGA KERJA</t>
        </is>
      </c>
      <c r="E26" s="421" t="n"/>
      <c r="F26" s="240" t="n"/>
      <c r="G26" s="240" t="n"/>
      <c r="H26" s="421" t="n"/>
      <c r="I26" s="422" t="n"/>
      <c r="J26" s="423" t="n"/>
      <c r="K26" s="22" t="n"/>
    </row>
    <row r="27" ht="14.25" customHeight="1" s="324">
      <c r="B27" s="206" t="n">
        <v>1</v>
      </c>
      <c r="C27" s="207" t="n">
        <v>1</v>
      </c>
      <c r="D27" s="72" t="inlineStr">
        <is>
          <t>Pekerja</t>
        </is>
      </c>
      <c r="E27" s="436">
        <f>IFERROR((J21*0.0667),0)</f>
        <v/>
      </c>
      <c r="F27" s="73" t="inlineStr">
        <is>
          <t>OH</t>
        </is>
      </c>
      <c r="G27" s="336" t="n">
        <v>100000</v>
      </c>
      <c r="H27" s="344" t="n"/>
      <c r="I27" s="410">
        <f>((G27*E27*B27))</f>
        <v/>
      </c>
      <c r="J27" s="411" t="n"/>
      <c r="K27" s="22" t="n"/>
    </row>
    <row r="28" ht="14.25" customHeight="1" s="324">
      <c r="B28" s="206" t="n">
        <v>1</v>
      </c>
      <c r="C28" s="207" t="n">
        <v>2</v>
      </c>
      <c r="D28" s="72" t="inlineStr">
        <is>
          <t>Tukang</t>
        </is>
      </c>
      <c r="E28" s="436">
        <f>((J21*0.0667))</f>
        <v/>
      </c>
      <c r="F28" s="73" t="inlineStr">
        <is>
          <t>OH</t>
        </is>
      </c>
      <c r="G28" s="336" t="n">
        <v>145000</v>
      </c>
      <c r="H28" s="344" t="n"/>
      <c r="I28" s="410">
        <f>((G28*E28*B28))</f>
        <v/>
      </c>
      <c r="J28" s="411" t="n"/>
      <c r="K28" s="22" t="n"/>
    </row>
    <row r="29" ht="14.25" customHeight="1" s="324">
      <c r="B29" s="206" t="n">
        <v>1</v>
      </c>
      <c r="C29" s="207" t="n">
        <v>3</v>
      </c>
      <c r="D29" s="72" t="inlineStr">
        <is>
          <t>Kepala Tukang</t>
        </is>
      </c>
      <c r="E29" s="436">
        <f>((J21*0.0067))</f>
        <v/>
      </c>
      <c r="F29" s="73" t="inlineStr">
        <is>
          <t>OH</t>
        </is>
      </c>
      <c r="G29" s="336" t="n">
        <v>175000</v>
      </c>
      <c r="H29" s="344" t="n"/>
      <c r="I29" s="410">
        <f>((G29*E29*B29))</f>
        <v/>
      </c>
      <c r="J29" s="411" t="n"/>
      <c r="K29" s="22" t="n"/>
      <c r="T29" s="135" t="n"/>
    </row>
    <row r="30" ht="14.25" customHeight="1" s="324">
      <c r="B30" s="206" t="n">
        <v>1</v>
      </c>
      <c r="C30" s="207" t="n">
        <v>4</v>
      </c>
      <c r="D30" s="72" t="inlineStr">
        <is>
          <t>Mandor</t>
        </is>
      </c>
      <c r="E30" s="436">
        <f>((J21*0.0022))</f>
        <v/>
      </c>
      <c r="F30" s="73" t="inlineStr">
        <is>
          <t>OH</t>
        </is>
      </c>
      <c r="G30" s="336" t="n">
        <v>200000</v>
      </c>
      <c r="H30" s="344" t="n"/>
      <c r="I30" s="410">
        <f>((G30*E30*B30))</f>
        <v/>
      </c>
      <c r="J30" s="411" t="n"/>
      <c r="K30" s="22" t="n"/>
      <c r="U30" s="22" t="n"/>
    </row>
    <row r="31" ht="14.25" customHeight="1" s="324">
      <c r="C31" s="215" t="n"/>
      <c r="D31" s="72" t="n"/>
      <c r="E31" s="412" t="inlineStr">
        <is>
          <t>Jumlah Harga Tenaga Kerja</t>
        </is>
      </c>
      <c r="F31" s="343" t="n"/>
      <c r="G31" s="343" t="n"/>
      <c r="H31" s="344" t="n"/>
      <c r="I31" s="413">
        <f>SUM(I27:J30)</f>
        <v/>
      </c>
      <c r="J31" s="411" t="n"/>
      <c r="K31" s="22" t="n"/>
      <c r="U31" s="22" t="n"/>
    </row>
    <row r="32" ht="14.25" customHeight="1" s="324">
      <c r="C32" s="207" t="inlineStr">
        <is>
          <t>B</t>
        </is>
      </c>
      <c r="D32" s="72" t="inlineStr">
        <is>
          <t>BAHAN</t>
        </is>
      </c>
      <c r="E32" s="344" t="n"/>
      <c r="F32" s="219" t="n"/>
      <c r="G32" s="414" t="n"/>
      <c r="H32" s="344" t="n"/>
      <c r="I32" s="415" t="n"/>
      <c r="J32" s="411" t="n"/>
      <c r="K32" s="22" t="n"/>
      <c r="U32" s="22" t="n"/>
    </row>
    <row r="33" ht="14.25" customHeight="1" s="324">
      <c r="C33" s="207" t="n">
        <v>1</v>
      </c>
      <c r="D33" s="72" t="inlineStr">
        <is>
          <t>Cat Dasar Interior</t>
        </is>
      </c>
      <c r="E33" s="436">
        <f>IFERROR(J21*0.1,0)</f>
        <v/>
      </c>
      <c r="F33" s="73" t="inlineStr">
        <is>
          <t>kg</t>
        </is>
      </c>
      <c r="G33" s="336" t="n">
        <v>119100</v>
      </c>
      <c r="H33" s="344" t="n"/>
      <c r="I33" s="410">
        <f>((G33*E33))</f>
        <v/>
      </c>
      <c r="J33" s="411" t="n"/>
      <c r="K33" s="22" t="n"/>
      <c r="U33" s="22" t="n"/>
    </row>
    <row r="34" ht="14.25" customHeight="1" s="324">
      <c r="C34" s="207" t="n">
        <v>2</v>
      </c>
      <c r="D34" s="72" t="inlineStr">
        <is>
          <t>Cat Penutup Interior</t>
        </is>
      </c>
      <c r="E34" s="436">
        <f>IFERROR(J21*0.26,0)</f>
        <v/>
      </c>
      <c r="F34" s="73" t="inlineStr">
        <is>
          <t>kg</t>
        </is>
      </c>
      <c r="G34" s="336" t="n">
        <v>130500</v>
      </c>
      <c r="H34" s="344" t="n"/>
      <c r="I34" s="410">
        <f>((G34*E34))</f>
        <v/>
      </c>
      <c r="J34" s="411" t="n"/>
      <c r="K34" s="22" t="n"/>
      <c r="U34" s="22" t="n"/>
    </row>
    <row r="35" ht="14.25" customHeight="1" s="324">
      <c r="C35" s="215" t="n"/>
      <c r="D35" s="72" t="n"/>
      <c r="E35" s="412" t="inlineStr">
        <is>
          <t>Jumlah Harga Bahan</t>
        </is>
      </c>
      <c r="F35" s="343" t="n"/>
      <c r="G35" s="343" t="n"/>
      <c r="H35" s="344" t="n"/>
      <c r="I35" s="413">
        <f>SUM(I33:J34)</f>
        <v/>
      </c>
      <c r="J35" s="411" t="n"/>
      <c r="K35" s="22" t="n"/>
      <c r="U35" s="22" t="n"/>
    </row>
    <row r="36" ht="14.25" customHeight="1" s="324">
      <c r="B36" s="119" t="n"/>
      <c r="C36" s="224" t="n"/>
      <c r="D36" s="416" t="inlineStr">
        <is>
          <t>Total Harga Tenaga Kerja dan Bahan</t>
        </is>
      </c>
      <c r="E36" s="417" t="n"/>
      <c r="F36" s="417" t="n"/>
      <c r="G36" s="417" t="n"/>
      <c r="H36" s="418" t="n"/>
      <c r="I36" s="419">
        <f>I31+I35</f>
        <v/>
      </c>
      <c r="J36" s="420" t="n"/>
      <c r="K36" s="22" t="n"/>
    </row>
    <row r="37" ht="24.75" customHeight="1" s="324">
      <c r="C37" s="191" t="inlineStr">
        <is>
          <t>16.3.2</t>
        </is>
      </c>
      <c r="D37" s="191" t="inlineStr">
        <is>
          <t>Pengecatan Dinding Baru Eksterior ( 1 lapis cat dasar, 2 lapis cat penutup)</t>
        </is>
      </c>
      <c r="E37" s="22" t="n"/>
      <c r="F37" s="22" t="n"/>
      <c r="G37" s="22" t="n"/>
      <c r="H37" s="22" t="n"/>
      <c r="I37" s="22" t="n"/>
      <c r="J37" s="434" t="n"/>
      <c r="K37" s="22" t="n"/>
    </row>
    <row r="38" ht="14.25" customHeight="1" s="324">
      <c r="C38" s="239" t="inlineStr">
        <is>
          <t>No</t>
        </is>
      </c>
      <c r="D38" s="240" t="inlineStr">
        <is>
          <t>Uraian</t>
        </is>
      </c>
      <c r="E38" s="240" t="inlineStr">
        <is>
          <t>Volume</t>
        </is>
      </c>
      <c r="F38" s="240" t="inlineStr">
        <is>
          <t>Satuan</t>
        </is>
      </c>
      <c r="G38" s="240" t="inlineStr">
        <is>
          <t>Harga Satuan (Rp)</t>
        </is>
      </c>
      <c r="H38" s="421" t="n"/>
      <c r="I38" s="422" t="inlineStr">
        <is>
          <t>Jumlah Harga (Rp)</t>
        </is>
      </c>
      <c r="J38" s="423" t="n"/>
      <c r="K38" s="22" t="n"/>
    </row>
    <row r="39" ht="14.25" customHeight="1" s="324">
      <c r="C39" s="239" t="inlineStr">
        <is>
          <t>A</t>
        </is>
      </c>
      <c r="D39" s="435" t="inlineStr">
        <is>
          <t>TENAGA KERJA</t>
        </is>
      </c>
      <c r="E39" s="421" t="n"/>
      <c r="F39" s="240" t="n"/>
      <c r="G39" s="240" t="n"/>
      <c r="H39" s="421" t="n"/>
      <c r="I39" s="422" t="n"/>
      <c r="J39" s="423" t="n"/>
      <c r="K39" s="22" t="n"/>
    </row>
    <row r="40" ht="14.25" customHeight="1" s="324">
      <c r="B40" s="206" t="n">
        <v>1</v>
      </c>
      <c r="C40" s="207" t="n">
        <v>1</v>
      </c>
      <c r="D40" s="72" t="inlineStr">
        <is>
          <t>Pekerja</t>
        </is>
      </c>
      <c r="E40" s="436">
        <f>IFERROR((J22*0.0769),0)</f>
        <v/>
      </c>
      <c r="F40" s="73" t="inlineStr">
        <is>
          <t>OH</t>
        </is>
      </c>
      <c r="G40" s="336" t="n">
        <v>100000</v>
      </c>
      <c r="H40" s="344" t="n"/>
      <c r="I40" s="410">
        <f>((G40*E40*B40))</f>
        <v/>
      </c>
      <c r="J40" s="411" t="n"/>
      <c r="K40" s="22" t="n"/>
    </row>
    <row r="41" ht="14.25" customHeight="1" s="324">
      <c r="B41" s="206" t="n">
        <v>1</v>
      </c>
      <c r="C41" s="207" t="n">
        <v>2</v>
      </c>
      <c r="D41" s="72" t="inlineStr">
        <is>
          <t>Tukang</t>
        </is>
      </c>
      <c r="E41" s="436">
        <f>((J22*0.0769))</f>
        <v/>
      </c>
      <c r="F41" s="73" t="inlineStr">
        <is>
          <t>OH</t>
        </is>
      </c>
      <c r="G41" s="336" t="n">
        <v>145000</v>
      </c>
      <c r="H41" s="344" t="n"/>
      <c r="I41" s="410">
        <f>((G41*E41*B41))</f>
        <v/>
      </c>
      <c r="J41" s="411" t="n"/>
      <c r="K41" s="22" t="n"/>
    </row>
    <row r="42" ht="14.25" customHeight="1" s="324">
      <c r="B42" s="206" t="n">
        <v>1</v>
      </c>
      <c r="C42" s="207" t="n">
        <v>3</v>
      </c>
      <c r="D42" s="72" t="inlineStr">
        <is>
          <t>Kepala Tukang</t>
        </is>
      </c>
      <c r="E42" s="436">
        <f>((J22*0.0077))</f>
        <v/>
      </c>
      <c r="F42" s="73" t="inlineStr">
        <is>
          <t>OH</t>
        </is>
      </c>
      <c r="G42" s="336" t="n">
        <v>175000</v>
      </c>
      <c r="H42" s="344" t="n"/>
      <c r="I42" s="410">
        <f>((G42*E42*B42))</f>
        <v/>
      </c>
      <c r="J42" s="411" t="n"/>
      <c r="K42" s="22" t="n"/>
    </row>
    <row r="43" ht="14.25" customHeight="1" s="324">
      <c r="B43" s="206" t="n">
        <v>1</v>
      </c>
      <c r="C43" s="207" t="n">
        <v>4</v>
      </c>
      <c r="D43" s="72" t="inlineStr">
        <is>
          <t>Mandor</t>
        </is>
      </c>
      <c r="E43" s="436">
        <f>((J22*0.0026))</f>
        <v/>
      </c>
      <c r="F43" s="73" t="inlineStr">
        <is>
          <t>OH</t>
        </is>
      </c>
      <c r="G43" s="336" t="n">
        <v>200000</v>
      </c>
      <c r="H43" s="344" t="n"/>
      <c r="I43" s="410">
        <f>((G43*E43*B43))</f>
        <v/>
      </c>
      <c r="J43" s="411" t="n"/>
      <c r="K43" s="22" t="n"/>
    </row>
    <row r="44" ht="14.25" customHeight="1" s="324">
      <c r="C44" s="215" t="n"/>
      <c r="D44" s="72" t="n"/>
      <c r="E44" s="412" t="inlineStr">
        <is>
          <t>Jumlah Harga Tenaga Kerja</t>
        </is>
      </c>
      <c r="F44" s="343" t="n"/>
      <c r="G44" s="343" t="n"/>
      <c r="H44" s="344" t="n"/>
      <c r="I44" s="413">
        <f>SUM(I40:J43)</f>
        <v/>
      </c>
      <c r="J44" s="411" t="n"/>
      <c r="K44" s="22" t="n"/>
    </row>
    <row r="45" ht="14.25" customHeight="1" s="324">
      <c r="C45" s="207" t="inlineStr">
        <is>
          <t>B</t>
        </is>
      </c>
      <c r="D45" s="72" t="inlineStr">
        <is>
          <t>BAHAN</t>
        </is>
      </c>
      <c r="E45" s="344" t="n"/>
      <c r="F45" s="219" t="n"/>
      <c r="G45" s="414" t="n"/>
      <c r="H45" s="344" t="n"/>
      <c r="I45" s="415" t="n"/>
      <c r="J45" s="411" t="n"/>
      <c r="K45" s="22" t="n"/>
    </row>
    <row r="46" ht="14.25" customHeight="1" s="324">
      <c r="C46" s="207" t="n">
        <v>1</v>
      </c>
      <c r="D46" s="72" t="inlineStr">
        <is>
          <t>Cat Dasar Eksterior</t>
        </is>
      </c>
      <c r="E46" s="436">
        <f>IFERROR(J22*0.1,0)</f>
        <v/>
      </c>
      <c r="F46" s="73" t="inlineStr">
        <is>
          <t>kg</t>
        </is>
      </c>
      <c r="G46" s="336" t="n">
        <v>128500</v>
      </c>
      <c r="H46" s="344" t="n"/>
      <c r="I46" s="410">
        <f>((G46*E46))</f>
        <v/>
      </c>
      <c r="J46" s="411" t="n"/>
      <c r="K46" s="22" t="n"/>
    </row>
    <row r="47" ht="14.25" customHeight="1" s="324">
      <c r="C47" s="207" t="n">
        <v>2</v>
      </c>
      <c r="D47" s="72" t="inlineStr">
        <is>
          <t>Cat Penutup Eksterior</t>
        </is>
      </c>
      <c r="E47" s="436">
        <f>IFERROR(J22*0.26,0)</f>
        <v/>
      </c>
      <c r="F47" s="73" t="inlineStr">
        <is>
          <t>kg</t>
        </is>
      </c>
      <c r="G47" s="336" t="n">
        <v>136600</v>
      </c>
      <c r="H47" s="344" t="n"/>
      <c r="I47" s="410">
        <f>((G47*E47))</f>
        <v/>
      </c>
      <c r="J47" s="411" t="n"/>
      <c r="K47" s="22" t="n"/>
    </row>
    <row r="48" ht="14.25" customHeight="1" s="324">
      <c r="C48" s="215" t="n"/>
      <c r="D48" s="72" t="n"/>
      <c r="E48" s="412" t="inlineStr">
        <is>
          <t>Jumlah Harga Bahan</t>
        </is>
      </c>
      <c r="F48" s="343" t="n"/>
      <c r="G48" s="343" t="n"/>
      <c r="H48" s="344" t="n"/>
      <c r="I48" s="413">
        <f>SUM(I46:J47)</f>
        <v/>
      </c>
      <c r="J48" s="411" t="n"/>
      <c r="K48" s="22" t="n"/>
    </row>
    <row r="49" ht="14.25" customHeight="1" s="324">
      <c r="B49" s="119" t="n"/>
      <c r="C49" s="224" t="n"/>
      <c r="D49" s="416" t="inlineStr">
        <is>
          <t>Total Harga Tenaga Kerja dan Bahan</t>
        </is>
      </c>
      <c r="E49" s="417" t="n"/>
      <c r="F49" s="417" t="n"/>
      <c r="G49" s="417" t="n"/>
      <c r="H49" s="418" t="n"/>
      <c r="I49" s="419">
        <f>IFERROR(I44+I48,0)</f>
        <v/>
      </c>
      <c r="J49" s="420" t="n"/>
      <c r="K49" s="22" t="n"/>
    </row>
    <row r="50" ht="14.25" customHeight="1" s="324"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</row>
    <row r="51" ht="19.5" customHeight="1" s="324">
      <c r="C51" s="22" t="n"/>
      <c r="D51" s="427" t="inlineStr">
        <is>
          <t>TOTAL HARGA PENGECATAN DINDING BARU</t>
        </is>
      </c>
      <c r="E51" s="330" t="n"/>
      <c r="F51" s="330" t="n"/>
      <c r="G51" s="330" t="n"/>
      <c r="H51" s="331" t="n"/>
      <c r="I51" s="428">
        <f>IFERROR(I49+I36,0)</f>
        <v/>
      </c>
      <c r="J51" s="331" t="n"/>
      <c r="K51" s="22" t="n"/>
    </row>
    <row r="52" ht="14.25" customHeight="1" s="324"/>
    <row r="53" ht="14.25" customHeight="1" s="324"/>
    <row r="54" ht="14.25" customHeight="1" s="324"/>
    <row r="55" ht="14.25" customHeight="1" s="324"/>
    <row r="56" ht="14.25" customHeight="1" s="324"/>
    <row r="57" ht="14.25" customHeight="1" s="324"/>
    <row r="58" ht="14.25" customHeight="1" s="324"/>
    <row r="59" ht="14.25" customHeight="1" s="324"/>
    <row r="60" ht="14.25" customHeight="1" s="324"/>
    <row r="61" ht="14.25" customHeight="1" s="324"/>
    <row r="62" ht="14.25" customHeight="1" s="324"/>
    <row r="63" ht="14.25" customHeight="1" s="324"/>
    <row r="64" ht="14.25" customHeight="1" s="324"/>
    <row r="65" ht="14.25" customHeight="1" s="324"/>
    <row r="66" ht="14.25" customHeight="1" s="324"/>
    <row r="67" ht="14.25" customHeight="1" s="324"/>
    <row r="68" ht="14.25" customHeight="1" s="324"/>
    <row r="69" ht="14.25" customHeight="1" s="324"/>
    <row r="70" ht="14.25" customHeight="1" s="324"/>
    <row r="71" ht="14.25" customHeight="1" s="324"/>
    <row r="72" ht="14.25" customHeight="1" s="324"/>
    <row r="73" ht="14.25" customHeight="1" s="324"/>
    <row r="74" ht="14.25" customHeight="1" s="324"/>
    <row r="75" ht="14.25" customHeight="1" s="324"/>
    <row r="76" ht="14.25" customHeight="1" s="324"/>
    <row r="77" ht="14.25" customHeight="1" s="324"/>
    <row r="78" ht="14.25" customHeight="1" s="324"/>
    <row r="79" ht="14.25" customHeight="1" s="324"/>
    <row r="80" ht="14.25" customHeight="1" s="324"/>
    <row r="81" ht="14.25" customHeight="1" s="324"/>
    <row r="82" ht="14.25" customHeight="1" s="324"/>
    <row r="83" ht="14.25" customHeight="1" s="324"/>
    <row r="84" ht="14.25" customHeight="1" s="324"/>
    <row r="85" ht="14.25" customHeight="1" s="324"/>
    <row r="86" ht="14.25" customHeight="1" s="324"/>
    <row r="87" ht="14.25" customHeight="1" s="324"/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55">
    <mergeCell ref="I30:J30"/>
    <mergeCell ref="I34:J34"/>
    <mergeCell ref="G43:H43"/>
    <mergeCell ref="I46:J46"/>
    <mergeCell ref="G42:H42"/>
    <mergeCell ref="G27:H27"/>
    <mergeCell ref="I49:J49"/>
    <mergeCell ref="I27:J27"/>
    <mergeCell ref="I45:J45"/>
    <mergeCell ref="I36:J36"/>
    <mergeCell ref="I26:J26"/>
    <mergeCell ref="D45:E45"/>
    <mergeCell ref="D36:H36"/>
    <mergeCell ref="G39:H39"/>
    <mergeCell ref="I47:J47"/>
    <mergeCell ref="G38:H38"/>
    <mergeCell ref="I32:J32"/>
    <mergeCell ref="I25:J25"/>
    <mergeCell ref="I41:J41"/>
    <mergeCell ref="D49:H49"/>
    <mergeCell ref="D32:E32"/>
    <mergeCell ref="G28:H28"/>
    <mergeCell ref="I28:J28"/>
    <mergeCell ref="I43:J43"/>
    <mergeCell ref="G34:H34"/>
    <mergeCell ref="E48:H48"/>
    <mergeCell ref="G30:H30"/>
    <mergeCell ref="G33:H33"/>
    <mergeCell ref="E35:H35"/>
    <mergeCell ref="I42:J42"/>
    <mergeCell ref="I33:J33"/>
    <mergeCell ref="E44:H44"/>
    <mergeCell ref="G45:H45"/>
    <mergeCell ref="I39:J39"/>
    <mergeCell ref="E3:J3"/>
    <mergeCell ref="I48:J48"/>
    <mergeCell ref="G26:H26"/>
    <mergeCell ref="D39:E39"/>
    <mergeCell ref="G29:H29"/>
    <mergeCell ref="I44:J44"/>
    <mergeCell ref="I29:J29"/>
    <mergeCell ref="I35:J35"/>
    <mergeCell ref="I51:J51"/>
    <mergeCell ref="E31:H31"/>
    <mergeCell ref="I38:J38"/>
    <mergeCell ref="G47:H47"/>
    <mergeCell ref="G32:H32"/>
    <mergeCell ref="G25:H25"/>
    <mergeCell ref="G41:H41"/>
    <mergeCell ref="D51:H51"/>
    <mergeCell ref="G46:H46"/>
    <mergeCell ref="I31:J31"/>
    <mergeCell ref="G40:H40"/>
    <mergeCell ref="D26:E26"/>
    <mergeCell ref="I40:J40"/>
  </mergeCells>
  <dataValidations count="1">
    <dataValidation sqref="B27:B30 B36 B40:B43 B49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theme="1"/>
    <outlinePr summaryBelow="1" summaryRight="1"/>
    <pageSetUpPr/>
  </sheetPr>
  <dimension ref="A1:S4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1.71" customWidth="1" style="324" min="1" max="1"/>
    <col width="3.86" customWidth="1" style="324" min="2" max="2"/>
    <col width="7.71" customWidth="1" style="324" min="3" max="3"/>
    <col width="21.57" customWidth="1" style="324" min="4" max="4"/>
    <col width="11.71" customWidth="1" style="324" min="5" max="5"/>
    <col width="7.57" customWidth="1" style="324" min="6" max="6"/>
    <col width="6.71" customWidth="1" style="324" min="7" max="7"/>
    <col width="9.140000000000001" customWidth="1" style="324" min="8" max="8"/>
    <col width="9.710000000000001" customWidth="1" style="324" min="9" max="9"/>
    <col width="11.71" customWidth="1" style="324" min="10" max="10"/>
    <col width="5.86" customWidth="1" style="324" min="11" max="11"/>
    <col width="8.710000000000001" customWidth="1" style="324" min="12" max="13"/>
    <col width="15" customWidth="1" style="324" min="14" max="14"/>
    <col width="16.71" customWidth="1" style="324" min="15" max="15"/>
    <col width="16.86" customWidth="1" style="324" min="16" max="16"/>
    <col width="14.57" customWidth="1" style="324" min="17" max="17"/>
    <col width="16.29" customWidth="1" style="324" min="18" max="18"/>
    <col width="8.710000000000001" customWidth="1" style="324" min="19" max="26"/>
  </cols>
  <sheetData>
    <row r="1" ht="14.25" customHeight="1" s="324"/>
    <row r="2" ht="14.25" customHeight="1" s="324"/>
    <row r="3" ht="14.25" customHeight="1" s="324">
      <c r="E3" s="329" t="inlineStr">
        <is>
          <t>AHSP SE BHINA KONSTRUKSI NO. 30 TAHUN 2025</t>
        </is>
      </c>
      <c r="F3" s="330" t="n"/>
      <c r="G3" s="330" t="n"/>
      <c r="H3" s="330" t="n"/>
      <c r="I3" s="330" t="n"/>
      <c r="J3" s="331" t="n"/>
      <c r="L3" s="15" t="n"/>
      <c r="M3" s="10" t="n"/>
      <c r="N3" s="10" t="n"/>
      <c r="O3" s="10" t="n"/>
      <c r="P3" s="10" t="n"/>
      <c r="Q3" s="10" t="n"/>
      <c r="R3" s="10" t="n"/>
      <c r="S3" s="14" t="n"/>
    </row>
    <row r="4" ht="14.25" customHeight="1" s="324">
      <c r="C4" s="127" t="inlineStr">
        <is>
          <t>17.</t>
        </is>
      </c>
      <c r="D4" s="19" t="inlineStr">
        <is>
          <t>PEKERJAAN SISTEM DISTRIBUSI JARINGAN LISTRIK</t>
        </is>
      </c>
      <c r="E4" s="22" t="n"/>
      <c r="F4" s="22" t="n"/>
      <c r="G4" s="22" t="n"/>
      <c r="H4" s="22" t="n"/>
      <c r="I4" s="22" t="n"/>
      <c r="J4" s="22" t="n"/>
      <c r="K4" s="22" t="n"/>
      <c r="L4" s="31" t="n"/>
      <c r="S4" s="20" t="n"/>
    </row>
    <row r="5" ht="14.25" customHeight="1" s="324">
      <c r="C5" s="22" t="n"/>
      <c r="D5" s="184">
        <f>"Pemasangan Instalasi Listrik "&amp;E8*E9&amp; " m²"</f>
        <v/>
      </c>
      <c r="E5" s="22" t="n"/>
      <c r="F5" s="22" t="n"/>
      <c r="G5" s="22" t="n"/>
      <c r="H5" s="22" t="n"/>
      <c r="I5" s="22" t="n"/>
      <c r="J5" s="22" t="n"/>
      <c r="K5" s="22" t="n"/>
      <c r="L5" s="31" t="n"/>
      <c r="S5" s="20" t="n"/>
    </row>
    <row r="6" ht="18" customHeight="1" s="324">
      <c r="C6" s="44" t="inlineStr">
        <is>
          <t>17.1</t>
        </is>
      </c>
      <c r="D6" s="19" t="inlineStr">
        <is>
          <t>Dimensi Utama</t>
        </is>
      </c>
      <c r="E6" s="22" t="n"/>
      <c r="F6" s="22" t="n"/>
      <c r="G6" s="22" t="n"/>
      <c r="H6" s="22" t="n"/>
      <c r="I6" s="22" t="n"/>
      <c r="J6" s="81">
        <f>E8+E9</f>
        <v/>
      </c>
      <c r="K6" s="22" t="n"/>
      <c r="L6" s="31" t="n"/>
      <c r="S6" s="20" t="n"/>
    </row>
    <row r="7" ht="2.25" customHeight="1" s="324">
      <c r="C7" s="22" t="n"/>
      <c r="D7" s="24" t="n"/>
      <c r="E7" s="22" t="n"/>
      <c r="F7" s="22" t="n"/>
      <c r="G7" s="127" t="n"/>
      <c r="H7" s="24" t="n"/>
      <c r="I7" s="22" t="n"/>
      <c r="J7" s="100" t="n"/>
      <c r="K7" s="22" t="n"/>
      <c r="L7" s="31" t="n"/>
      <c r="S7" s="20" t="n"/>
    </row>
    <row r="8" ht="14.25" customHeight="1" s="324">
      <c r="C8" s="26" t="inlineStr">
        <is>
          <t>L</t>
        </is>
      </c>
      <c r="D8" s="22" t="inlineStr">
        <is>
          <t>Lebar bangunan</t>
        </is>
      </c>
      <c r="E8" s="186" t="n">
        <v>9</v>
      </c>
      <c r="F8" s="22" t="inlineStr">
        <is>
          <t>m</t>
        </is>
      </c>
      <c r="G8" s="246" t="n"/>
      <c r="H8" s="22" t="inlineStr">
        <is>
          <t>Saklar tunggal</t>
        </is>
      </c>
      <c r="I8" s="22" t="n"/>
      <c r="J8" s="231" t="n">
        <v>4</v>
      </c>
      <c r="K8" s="22" t="inlineStr">
        <is>
          <t>unit</t>
        </is>
      </c>
      <c r="L8" s="31" t="n"/>
      <c r="N8" s="69" t="inlineStr">
        <is>
          <t>Kabel NYM 2x1,5</t>
        </is>
      </c>
      <c r="O8" s="247" t="inlineStr">
        <is>
          <t>Kabel NYM 3x2,5</t>
        </is>
      </c>
      <c r="P8" s="247" t="inlineStr">
        <is>
          <t>Panel kWh Meter</t>
        </is>
      </c>
      <c r="Q8" s="69" t="inlineStr">
        <is>
          <t>MCB Box</t>
        </is>
      </c>
      <c r="R8" s="69" t="inlineStr">
        <is>
          <t>FittingLamp</t>
        </is>
      </c>
      <c r="S8" s="20" t="n"/>
    </row>
    <row r="9" ht="14.25" customHeight="1" s="324">
      <c r="C9" s="26" t="inlineStr">
        <is>
          <t>P</t>
        </is>
      </c>
      <c r="D9" s="22" t="inlineStr">
        <is>
          <t>Panjang bangunan</t>
        </is>
      </c>
      <c r="E9" s="186" t="n">
        <v>12</v>
      </c>
      <c r="F9" s="22" t="inlineStr">
        <is>
          <t>m</t>
        </is>
      </c>
      <c r="G9" s="246" t="n"/>
      <c r="H9" s="22" t="inlineStr">
        <is>
          <t>Saklar ganda</t>
        </is>
      </c>
      <c r="I9" s="22" t="n"/>
      <c r="J9" s="231" t="n">
        <v>4</v>
      </c>
      <c r="K9" s="22" t="inlineStr">
        <is>
          <t>unit</t>
        </is>
      </c>
      <c r="L9" s="31" t="n"/>
      <c r="N9" s="249">
        <f>E17*0.024</f>
        <v/>
      </c>
      <c r="O9" s="249">
        <f>E16*0.024</f>
        <v/>
      </c>
      <c r="P9" s="249">
        <f>E10*1.076</f>
        <v/>
      </c>
      <c r="Q9" s="249">
        <f>E15*0.105</f>
        <v/>
      </c>
      <c r="R9" s="249">
        <f>J12*0.064</f>
        <v/>
      </c>
      <c r="S9" s="20" t="n"/>
    </row>
    <row r="10" ht="14.25" customHeight="1" s="324">
      <c r="C10" s="127" t="n"/>
      <c r="D10" s="22" t="inlineStr">
        <is>
          <t>kWh Meter</t>
        </is>
      </c>
      <c r="E10" s="231" t="n">
        <v>1</v>
      </c>
      <c r="F10" s="22" t="inlineStr">
        <is>
          <t>unit</t>
        </is>
      </c>
      <c r="G10" s="22" t="n"/>
      <c r="H10" s="22" t="inlineStr">
        <is>
          <t>Saklar triple</t>
        </is>
      </c>
      <c r="I10" s="22" t="n"/>
      <c r="J10" s="231" t="n">
        <v>1</v>
      </c>
      <c r="K10" s="22" t="inlineStr">
        <is>
          <t>unit</t>
        </is>
      </c>
      <c r="L10" s="31" t="n"/>
      <c r="N10" s="249">
        <f>E17*0.04</f>
        <v/>
      </c>
      <c r="O10" s="249">
        <f>E16*0.04</f>
        <v/>
      </c>
      <c r="P10" s="249">
        <f>E10*1.797</f>
        <v/>
      </c>
      <c r="Q10" s="249">
        <f>E15*0.175</f>
        <v/>
      </c>
      <c r="R10" s="249">
        <f>J12*0.107</f>
        <v/>
      </c>
      <c r="S10" s="20" t="n"/>
    </row>
    <row r="11" ht="14.25" customHeight="1" s="324">
      <c r="C11" s="22" t="n"/>
      <c r="D11" s="22" t="inlineStr">
        <is>
          <t>MCB (saklar pengaman)</t>
        </is>
      </c>
      <c r="E11" s="231" t="n">
        <v>3</v>
      </c>
      <c r="F11" s="22" t="inlineStr">
        <is>
          <t>unit</t>
        </is>
      </c>
      <c r="G11" s="22" t="n"/>
      <c r="H11" s="22" t="inlineStr">
        <is>
          <t>Stop kontak</t>
        </is>
      </c>
      <c r="I11" s="22" t="n"/>
      <c r="J11" s="231" t="n">
        <v>10</v>
      </c>
      <c r="K11" s="22" t="inlineStr">
        <is>
          <t>unit</t>
        </is>
      </c>
      <c r="L11" s="31" t="n"/>
      <c r="N11" s="249">
        <f>E17*0.004</f>
        <v/>
      </c>
      <c r="O11" s="249">
        <f>E16*0.004</f>
        <v/>
      </c>
      <c r="P11" s="249">
        <f>E10*0.18</f>
        <v/>
      </c>
      <c r="Q11" s="249">
        <f>E15*0.017</f>
        <v/>
      </c>
      <c r="R11" s="249">
        <f>J12*0.011</f>
        <v/>
      </c>
      <c r="S11" s="20" t="n"/>
    </row>
    <row r="12" ht="14.25" customHeight="1" s="324">
      <c r="C12" s="22" t="n"/>
      <c r="D12" s="22" t="inlineStr">
        <is>
          <t>Grounding (pembumian)</t>
        </is>
      </c>
      <c r="E12" s="231" t="n">
        <v>1</v>
      </c>
      <c r="F12" s="22" t="inlineStr">
        <is>
          <t>unit</t>
        </is>
      </c>
      <c r="G12" s="22" t="n"/>
      <c r="H12" s="22" t="inlineStr">
        <is>
          <t>Fitting lampu</t>
        </is>
      </c>
      <c r="I12" s="22" t="n"/>
      <c r="J12" s="251">
        <f>J8+(J9*2)+J10*3</f>
        <v/>
      </c>
      <c r="K12" s="22" t="inlineStr">
        <is>
          <t>unit</t>
        </is>
      </c>
      <c r="L12" s="31" t="n"/>
      <c r="N12" s="249">
        <f>E17*0.001</f>
        <v/>
      </c>
      <c r="O12" s="249">
        <f>E16*0.001</f>
        <v/>
      </c>
      <c r="P12" s="249">
        <f>E10*0.06</f>
        <v/>
      </c>
      <c r="Q12" s="249">
        <f>E15*0.006</f>
        <v/>
      </c>
      <c r="R12" s="249">
        <f>J12*0.004</f>
        <v/>
      </c>
      <c r="S12" s="20" t="n"/>
    </row>
    <row r="13" ht="18" customHeight="1" s="324">
      <c r="C13" s="190" t="inlineStr">
        <is>
          <t>17.2</t>
        </is>
      </c>
      <c r="D13" s="191" t="inlineStr">
        <is>
          <t>Volume</t>
        </is>
      </c>
      <c r="E13" s="22" t="n"/>
      <c r="F13" s="22" t="n"/>
      <c r="G13" s="22" t="n"/>
      <c r="H13" s="22" t="n"/>
      <c r="I13" s="22" t="n"/>
      <c r="J13" s="22" t="n"/>
      <c r="K13" s="22" t="n"/>
      <c r="L13" s="31" t="n"/>
      <c r="N13" s="81" t="inlineStr">
        <is>
          <t>Saklar Tunggal</t>
        </is>
      </c>
      <c r="O13" s="69" t="inlineStr">
        <is>
          <t>Saklar Ganda</t>
        </is>
      </c>
      <c r="P13" s="69" t="inlineStr">
        <is>
          <t>Saklar Triple</t>
        </is>
      </c>
      <c r="Q13" s="69" t="inlineStr">
        <is>
          <t>Stop Kontak</t>
        </is>
      </c>
      <c r="R13" s="69" t="inlineStr">
        <is>
          <t>Grounding</t>
        </is>
      </c>
      <c r="S13" s="20" t="n"/>
    </row>
    <row r="14" ht="14.25" customHeight="1" s="324">
      <c r="C14" s="22" t="n"/>
      <c r="D14" s="22" t="inlineStr">
        <is>
          <t>Jumlah kWh Meter</t>
        </is>
      </c>
      <c r="E14" s="253">
        <f>E10</f>
        <v/>
      </c>
      <c r="F14" s="22" t="inlineStr">
        <is>
          <t>unit</t>
        </is>
      </c>
      <c r="G14" s="22" t="n"/>
      <c r="H14" s="22" t="inlineStr">
        <is>
          <t>Jumlah saklar</t>
        </is>
      </c>
      <c r="I14" s="22" t="n"/>
      <c r="J14" s="253">
        <f>IFERROR(J8+(J9*2)+J10*3,0)</f>
        <v/>
      </c>
      <c r="K14" s="22" t="inlineStr">
        <is>
          <t>unit</t>
        </is>
      </c>
      <c r="L14" s="31" t="n"/>
      <c r="N14" s="249">
        <f>J8*0.031</f>
        <v/>
      </c>
      <c r="O14" s="249">
        <f>J9*0.031</f>
        <v/>
      </c>
      <c r="P14" s="249">
        <f>J10*0.031</f>
        <v/>
      </c>
      <c r="Q14" s="249">
        <f>J11*0.026</f>
        <v/>
      </c>
      <c r="R14" s="249">
        <f>J15*0.19</f>
        <v/>
      </c>
      <c r="S14" s="20" t="n"/>
    </row>
    <row r="15" ht="14.25" customHeight="1" s="324">
      <c r="C15" s="22" t="n"/>
      <c r="D15" s="22" t="inlineStr">
        <is>
          <t>Jumlah MCB</t>
        </is>
      </c>
      <c r="E15" s="253">
        <f>E11</f>
        <v/>
      </c>
      <c r="F15" s="22" t="inlineStr">
        <is>
          <t>unit</t>
        </is>
      </c>
      <c r="G15" s="42" t="inlineStr">
        <is>
          <t>Grounding (pembumian)</t>
        </is>
      </c>
      <c r="J15" s="253">
        <f>E12</f>
        <v/>
      </c>
      <c r="K15" s="22" t="inlineStr">
        <is>
          <t>unit</t>
        </is>
      </c>
      <c r="L15" s="31" t="n"/>
      <c r="N15" s="249">
        <f>J8*0.052</f>
        <v/>
      </c>
      <c r="O15" s="249">
        <f>J9*0.052</f>
        <v/>
      </c>
      <c r="P15" s="249">
        <f>J10*0.052</f>
        <v/>
      </c>
      <c r="Q15" s="249">
        <f>J11*0.044</f>
        <v/>
      </c>
      <c r="R15" s="249">
        <f>J15*0.318</f>
        <v/>
      </c>
      <c r="S15" s="20" t="n"/>
    </row>
    <row r="16" ht="14.25" customHeight="1" s="324">
      <c r="C16" s="22" t="n"/>
      <c r="D16" s="22" t="inlineStr">
        <is>
          <t>Kabel NYM 3 x 2,5 mm²</t>
        </is>
      </c>
      <c r="E16" s="255">
        <f>IFERROR((E8+E9)*2*(2)*120%,0)</f>
        <v/>
      </c>
      <c r="F16" s="22" t="inlineStr">
        <is>
          <t>m¹</t>
        </is>
      </c>
      <c r="G16" s="22" t="n"/>
      <c r="H16" s="22" t="n"/>
      <c r="I16" s="22" t="n"/>
      <c r="J16" s="22" t="n"/>
      <c r="K16" s="22" t="n"/>
      <c r="L16" s="31" t="n"/>
      <c r="N16" s="249">
        <f>J8*0.005</f>
        <v/>
      </c>
      <c r="O16" s="249">
        <f>J9*0.005</f>
        <v/>
      </c>
      <c r="P16" s="249">
        <f>J10*0.005</f>
        <v/>
      </c>
      <c r="Q16" s="249">
        <f>J11*0.004</f>
        <v/>
      </c>
      <c r="R16" s="249">
        <f>J15*0.032</f>
        <v/>
      </c>
      <c r="S16" s="20" t="n"/>
    </row>
    <row r="17" ht="14.25" customHeight="1" s="324">
      <c r="C17" s="22" t="n"/>
      <c r="D17" s="22" t="inlineStr">
        <is>
          <t>Kabel NYM 2 x 1,5 mm²</t>
        </is>
      </c>
      <c r="E17" s="255">
        <f>IFERROR((J11+J12+J14)*4*120%,0)</f>
        <v/>
      </c>
      <c r="F17" s="22" t="inlineStr">
        <is>
          <t>m¹</t>
        </is>
      </c>
      <c r="G17" s="22" t="n"/>
      <c r="H17" s="22" t="n"/>
      <c r="I17" s="22" t="n"/>
      <c r="J17" s="22" t="n"/>
      <c r="K17" s="22" t="n"/>
      <c r="L17" s="31" t="n"/>
      <c r="N17" s="249">
        <f>J8*0.002</f>
        <v/>
      </c>
      <c r="O17" s="249">
        <f>J9*0.002</f>
        <v/>
      </c>
      <c r="P17" s="249">
        <f>J10*0.002</f>
        <v/>
      </c>
      <c r="Q17" s="249">
        <f>J11*0.001</f>
        <v/>
      </c>
      <c r="R17" s="249">
        <f>J15*0.011</f>
        <v/>
      </c>
      <c r="S17" s="20" t="n"/>
    </row>
    <row r="18" ht="14.25" customHeight="1" s="324"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31" t="n"/>
      <c r="N18" s="69" t="n"/>
      <c r="O18" s="69" t="n"/>
      <c r="P18" s="69" t="inlineStr">
        <is>
          <t>Jumlah saklar</t>
        </is>
      </c>
      <c r="Q18" s="69" t="n"/>
      <c r="R18" s="69" t="n"/>
      <c r="S18" s="20" t="n"/>
    </row>
    <row r="19" ht="14.25" customHeight="1" s="324">
      <c r="C19" s="190" t="inlineStr">
        <is>
          <t>17.3</t>
        </is>
      </c>
      <c r="D19" s="191" t="inlineStr">
        <is>
          <t>RESULT</t>
        </is>
      </c>
      <c r="E19" s="22" t="n"/>
      <c r="F19" s="22" t="n"/>
      <c r="G19" s="22" t="n"/>
      <c r="H19" s="22" t="n"/>
      <c r="I19" s="22" t="n"/>
      <c r="J19" s="22" t="n"/>
      <c r="K19" s="22" t="n"/>
      <c r="L19" s="31" t="n"/>
      <c r="N19" s="69" t="n"/>
      <c r="O19" s="249">
        <f>IFERROR(N9+O9+P9+Q9+R9+N14+O14+P14+Q14+R14,0)</f>
        <v/>
      </c>
      <c r="P19" s="159">
        <f>IFERROR(J9+J10+J11,0)</f>
        <v/>
      </c>
      <c r="Q19" s="69" t="n"/>
      <c r="R19" s="69" t="n"/>
      <c r="S19" s="20" t="n"/>
    </row>
    <row r="20" ht="14.25" customHeight="1" s="324">
      <c r="C20" s="191" t="inlineStr">
        <is>
          <t>17.3.1</t>
        </is>
      </c>
      <c r="D20" s="191" t="inlineStr">
        <is>
          <t>Pekerjaan Instalasi Listrik</t>
        </is>
      </c>
      <c r="E20" s="22" t="n"/>
      <c r="F20" s="22" t="n"/>
      <c r="G20" s="22" t="n"/>
      <c r="H20" s="22" t="n"/>
      <c r="I20" s="22" t="n"/>
      <c r="J20" s="22" t="n"/>
      <c r="K20" s="22" t="n"/>
      <c r="L20" s="31" t="n"/>
      <c r="N20" s="69" t="n"/>
      <c r="O20" s="249">
        <f>IFERROR(N10+O10+P10+Q10+R10+N15+O15+P15+Q15+R15,0)</f>
        <v/>
      </c>
      <c r="P20" s="69" t="n"/>
      <c r="Q20" s="69" t="n"/>
      <c r="R20" s="69" t="n"/>
      <c r="S20" s="20" t="n"/>
    </row>
    <row r="21" ht="14.25" customHeight="1" s="324">
      <c r="C21" s="195" t="inlineStr">
        <is>
          <t>No</t>
        </is>
      </c>
      <c r="D21" s="196" t="inlineStr">
        <is>
          <t>Uraian</t>
        </is>
      </c>
      <c r="E21" s="196" t="inlineStr">
        <is>
          <t>Volume</t>
        </is>
      </c>
      <c r="F21" s="196" t="inlineStr">
        <is>
          <t>Satuan</t>
        </is>
      </c>
      <c r="G21" s="196" t="inlineStr">
        <is>
          <t>Harga Satuan (Rp)</t>
        </is>
      </c>
      <c r="H21" s="404" t="n"/>
      <c r="I21" s="405" t="inlineStr">
        <is>
          <t>Jumlah Harga (Rp)</t>
        </is>
      </c>
      <c r="J21" s="398" t="n"/>
      <c r="K21" s="22" t="n"/>
      <c r="L21" s="31" t="n"/>
      <c r="N21" s="69" t="n"/>
      <c r="O21" s="249" t="n"/>
      <c r="P21" s="69" t="n"/>
      <c r="Q21" s="69" t="n"/>
      <c r="R21" s="69" t="n"/>
      <c r="S21" s="20" t="n"/>
    </row>
    <row r="22" ht="14.25" customHeight="1" s="324">
      <c r="C22" s="200" t="inlineStr">
        <is>
          <t>A</t>
        </is>
      </c>
      <c r="D22" s="406" t="inlineStr">
        <is>
          <t>TENAGA KERJA</t>
        </is>
      </c>
      <c r="E22" s="407" t="n"/>
      <c r="F22" s="203" t="n"/>
      <c r="G22" s="203" t="n"/>
      <c r="H22" s="407" t="n"/>
      <c r="I22" s="408" t="n"/>
      <c r="J22" s="409" t="n"/>
      <c r="K22" s="22" t="n"/>
      <c r="L22" s="31" t="n"/>
      <c r="N22" s="69" t="n"/>
      <c r="O22" s="249">
        <f>IFERROR(N11+O11+P11+Q11+R11+N16+O16+P16+Q16+R16,0)</f>
        <v/>
      </c>
      <c r="P22" s="69" t="n"/>
      <c r="Q22" s="69" t="n"/>
      <c r="R22" s="69" t="n"/>
      <c r="S22" s="20" t="n"/>
    </row>
    <row r="23" ht="14.25" customHeight="1" s="324">
      <c r="B23" s="206" t="n">
        <v>1</v>
      </c>
      <c r="C23" s="207" t="n">
        <v>1</v>
      </c>
      <c r="D23" s="72" t="inlineStr">
        <is>
          <t>Pekerja</t>
        </is>
      </c>
      <c r="E23" s="208">
        <f>O19</f>
        <v/>
      </c>
      <c r="F23" s="73" t="inlineStr">
        <is>
          <t>OH</t>
        </is>
      </c>
      <c r="G23" s="336" t="n">
        <v>100000</v>
      </c>
      <c r="H23" s="344" t="n"/>
      <c r="I23" s="410">
        <f>((G23*E23*B23))</f>
        <v/>
      </c>
      <c r="J23" s="411" t="n"/>
      <c r="K23" s="22" t="n"/>
      <c r="L23" s="31" t="n"/>
      <c r="N23" s="69" t="n"/>
      <c r="O23" s="249">
        <f>IFERROR(N12+O12+P12+Q12+R12+N17+O17+P17+Q17+R17,0)</f>
        <v/>
      </c>
      <c r="P23" s="69" t="n"/>
      <c r="Q23" s="69" t="n"/>
      <c r="R23" s="69" t="n"/>
      <c r="S23" s="20" t="n"/>
    </row>
    <row r="24" ht="14.25" customHeight="1" s="324">
      <c r="B24" s="206" t="n">
        <v>1</v>
      </c>
      <c r="C24" s="207" t="n">
        <v>2</v>
      </c>
      <c r="D24" s="72" t="inlineStr">
        <is>
          <t>Tukang Listrik</t>
        </is>
      </c>
      <c r="E24" s="208">
        <f>O20</f>
        <v/>
      </c>
      <c r="F24" s="73" t="inlineStr">
        <is>
          <t>OH</t>
        </is>
      </c>
      <c r="G24" s="336" t="n">
        <v>145000</v>
      </c>
      <c r="H24" s="344" t="n"/>
      <c r="I24" s="410">
        <f>((G24*E24*B24))</f>
        <v/>
      </c>
      <c r="J24" s="411" t="n"/>
      <c r="K24" s="22" t="n"/>
      <c r="L24" s="263" t="n"/>
      <c r="M24" s="48" t="n"/>
      <c r="N24" s="48" t="n"/>
      <c r="O24" s="48" t="n"/>
      <c r="P24" s="48" t="n"/>
      <c r="Q24" s="48" t="n"/>
      <c r="R24" s="48" t="n"/>
      <c r="S24" s="49" t="n"/>
    </row>
    <row r="25" ht="14.25" customHeight="1" s="324">
      <c r="B25" s="206" t="n">
        <v>0</v>
      </c>
      <c r="C25" s="207" t="n">
        <v>3</v>
      </c>
      <c r="D25" s="72" t="inlineStr">
        <is>
          <t>Kepala Tukang</t>
        </is>
      </c>
      <c r="E25" s="208">
        <f>O22</f>
        <v/>
      </c>
      <c r="F25" s="73" t="inlineStr">
        <is>
          <t>OH</t>
        </is>
      </c>
      <c r="G25" s="336" t="n">
        <v>175000</v>
      </c>
      <c r="H25" s="344" t="n"/>
      <c r="I25" s="410">
        <f>((G25*E25*B25))</f>
        <v/>
      </c>
      <c r="J25" s="411" t="n"/>
      <c r="K25" s="22" t="n"/>
    </row>
    <row r="26" ht="14.25" customHeight="1" s="324">
      <c r="B26" s="206" t="n">
        <v>0</v>
      </c>
      <c r="C26" s="207" t="n">
        <v>4</v>
      </c>
      <c r="D26" s="72" t="inlineStr">
        <is>
          <t>Mandor</t>
        </is>
      </c>
      <c r="E26" s="208">
        <f>O23</f>
        <v/>
      </c>
      <c r="F26" s="73" t="inlineStr">
        <is>
          <t>OH</t>
        </is>
      </c>
      <c r="G26" s="336" t="n">
        <v>200000</v>
      </c>
      <c r="H26" s="344" t="n"/>
      <c r="I26" s="410">
        <f>((G26*E26*B26))</f>
        <v/>
      </c>
      <c r="J26" s="411" t="n"/>
      <c r="K26" s="22" t="n"/>
    </row>
    <row r="27" ht="14.25" customHeight="1" s="324">
      <c r="C27" s="215" t="n"/>
      <c r="D27" s="72" t="n"/>
      <c r="E27" s="412" t="inlineStr">
        <is>
          <t>Jumlah Harga Tenaga Kerja</t>
        </is>
      </c>
      <c r="F27" s="343" t="n"/>
      <c r="G27" s="343" t="n"/>
      <c r="H27" s="344" t="n"/>
      <c r="I27" s="413">
        <f>SUM(I23:J26)</f>
        <v/>
      </c>
      <c r="J27" s="411" t="n"/>
      <c r="K27" s="22" t="n"/>
    </row>
    <row r="28" ht="14.25" customHeight="1" s="324">
      <c r="C28" s="207" t="inlineStr">
        <is>
          <t>B</t>
        </is>
      </c>
      <c r="D28" s="72" t="inlineStr">
        <is>
          <t>BAHAN</t>
        </is>
      </c>
      <c r="E28" s="344" t="n"/>
      <c r="F28" s="219" t="n"/>
      <c r="G28" s="414" t="n"/>
      <c r="H28" s="344" t="n"/>
      <c r="I28" s="415" t="n"/>
      <c r="J28" s="411" t="n"/>
      <c r="K28" s="22" t="n"/>
    </row>
    <row r="29" ht="14.25" customHeight="1" s="324">
      <c r="C29" s="207" t="n">
        <v>1</v>
      </c>
      <c r="D29" s="72" t="inlineStr">
        <is>
          <t>Panel kWh Meter</t>
        </is>
      </c>
      <c r="E29" s="264">
        <f>E14</f>
        <v/>
      </c>
      <c r="F29" s="73" t="inlineStr">
        <is>
          <t>unit</t>
        </is>
      </c>
      <c r="G29" s="336" t="n">
        <v>2500000</v>
      </c>
      <c r="H29" s="344" t="n"/>
      <c r="I29" s="410">
        <f>((G29*E29))</f>
        <v/>
      </c>
      <c r="J29" s="411" t="n"/>
      <c r="K29" s="22" t="n"/>
    </row>
    <row r="30" ht="14.25" customHeight="1" s="324">
      <c r="C30" s="207" t="n">
        <v>2</v>
      </c>
      <c r="D30" s="72">
        <f>D16</f>
        <v/>
      </c>
      <c r="E30" s="208">
        <f>IFERROR(E16*1.2,0)</f>
        <v/>
      </c>
      <c r="F30" s="73" t="inlineStr">
        <is>
          <t>m¹</t>
        </is>
      </c>
      <c r="G30" s="336" t="n">
        <v>21300</v>
      </c>
      <c r="H30" s="344" t="n"/>
      <c r="I30" s="410">
        <f>((G30*E30))</f>
        <v/>
      </c>
      <c r="J30" s="411" t="n"/>
      <c r="K30" s="22" t="n"/>
    </row>
    <row r="31" ht="14.25" customHeight="1" s="324">
      <c r="C31" s="207" t="n">
        <v>3</v>
      </c>
      <c r="D31" s="72">
        <f>D17</f>
        <v/>
      </c>
      <c r="E31" s="208">
        <f>((E17*1.2))</f>
        <v/>
      </c>
      <c r="F31" s="73" t="inlineStr">
        <is>
          <t>m¹</t>
        </is>
      </c>
      <c r="G31" s="336" t="n">
        <v>8800</v>
      </c>
      <c r="H31" s="344" t="n"/>
      <c r="I31" s="410">
        <f>((G31*E31))</f>
        <v/>
      </c>
      <c r="J31" s="411" t="n"/>
      <c r="K31" s="22" t="n"/>
    </row>
    <row r="32" ht="14.25" customHeight="1" s="324">
      <c r="C32" s="207" t="n">
        <v>4</v>
      </c>
      <c r="D32" s="72">
        <f>D11</f>
        <v/>
      </c>
      <c r="E32" s="264">
        <f>E11</f>
        <v/>
      </c>
      <c r="F32" s="73" t="inlineStr">
        <is>
          <t>unit</t>
        </is>
      </c>
      <c r="G32" s="336" t="n">
        <v>70000</v>
      </c>
      <c r="H32" s="344" t="n"/>
      <c r="I32" s="410">
        <f>((G32*E32))</f>
        <v/>
      </c>
      <c r="J32" s="411" t="n"/>
      <c r="K32" s="22" t="n"/>
    </row>
    <row r="33" ht="14.25" customHeight="1" s="324">
      <c r="C33" s="207" t="n">
        <v>5</v>
      </c>
      <c r="D33" s="72" t="inlineStr">
        <is>
          <t>MCB Box</t>
        </is>
      </c>
      <c r="E33" s="264" t="n">
        <v>1</v>
      </c>
      <c r="F33" s="73" t="inlineStr">
        <is>
          <t>unit</t>
        </is>
      </c>
      <c r="G33" s="336" t="n">
        <v>450000</v>
      </c>
      <c r="H33" s="344" t="n"/>
      <c r="I33" s="410">
        <f>((G33*E33))</f>
        <v/>
      </c>
      <c r="J33" s="411" t="n"/>
      <c r="K33" s="22" t="n"/>
    </row>
    <row r="34" ht="14.25" customHeight="1" s="324">
      <c r="C34" s="207" t="n">
        <v>6</v>
      </c>
      <c r="D34" s="72">
        <f>H8</f>
        <v/>
      </c>
      <c r="E34" s="264">
        <f>IFERROR(J8*1.1,0)</f>
        <v/>
      </c>
      <c r="F34" s="73" t="inlineStr">
        <is>
          <t>unit</t>
        </is>
      </c>
      <c r="G34" s="336" t="n">
        <v>24000</v>
      </c>
      <c r="H34" s="344" t="n"/>
      <c r="I34" s="410">
        <f>((G34*E34))</f>
        <v/>
      </c>
      <c r="J34" s="411" t="n"/>
      <c r="K34" s="22" t="n"/>
    </row>
    <row r="35" ht="14.25" customHeight="1" s="324">
      <c r="C35" s="207" t="n">
        <v>7</v>
      </c>
      <c r="D35" s="72">
        <f>H9</f>
        <v/>
      </c>
      <c r="E35" s="264">
        <f>J9</f>
        <v/>
      </c>
      <c r="F35" s="73" t="inlineStr">
        <is>
          <t>unit</t>
        </is>
      </c>
      <c r="G35" s="336" t="n">
        <v>33000</v>
      </c>
      <c r="H35" s="344" t="n"/>
      <c r="I35" s="410">
        <f>((G35*E35))</f>
        <v/>
      </c>
      <c r="J35" s="411" t="n"/>
      <c r="K35" s="22" t="n"/>
    </row>
    <row r="36" ht="14.25" customHeight="1" s="324">
      <c r="C36" s="207" t="n">
        <v>8</v>
      </c>
      <c r="D36" s="72">
        <f>H10</f>
        <v/>
      </c>
      <c r="E36" s="264">
        <f>J10</f>
        <v/>
      </c>
      <c r="F36" s="73" t="inlineStr">
        <is>
          <t>unit</t>
        </is>
      </c>
      <c r="G36" s="336" t="n">
        <v>76000</v>
      </c>
      <c r="H36" s="344" t="n"/>
      <c r="I36" s="410">
        <f>((G36*E36))</f>
        <v/>
      </c>
      <c r="J36" s="411" t="n"/>
      <c r="K36" s="22" t="n"/>
    </row>
    <row r="37" ht="14.25" customHeight="1" s="324">
      <c r="C37" s="207" t="n">
        <v>9</v>
      </c>
      <c r="D37" s="72">
        <f>H11</f>
        <v/>
      </c>
      <c r="E37" s="264">
        <f>J11</f>
        <v/>
      </c>
      <c r="F37" s="73" t="inlineStr">
        <is>
          <t>unit</t>
        </is>
      </c>
      <c r="G37" s="336" t="n">
        <v>70000</v>
      </c>
      <c r="H37" s="344" t="n"/>
      <c r="I37" s="410">
        <f>((G37*E37))</f>
        <v/>
      </c>
      <c r="J37" s="411" t="n"/>
      <c r="K37" s="22" t="n"/>
    </row>
    <row r="38" ht="14.25" customHeight="1" s="324">
      <c r="C38" s="207" t="n">
        <v>10</v>
      </c>
      <c r="D38" s="72" t="inlineStr">
        <is>
          <t>Conduit HI 20 mm</t>
        </is>
      </c>
      <c r="E38" s="264">
        <f>P19*14.3</f>
        <v/>
      </c>
      <c r="F38" s="73" t="inlineStr">
        <is>
          <t>m¹</t>
        </is>
      </c>
      <c r="G38" s="336" t="n">
        <v>4000</v>
      </c>
      <c r="H38" s="344" t="n"/>
      <c r="I38" s="410">
        <f>((G38*E38))</f>
        <v/>
      </c>
      <c r="J38" s="411" t="n"/>
      <c r="K38" s="22" t="n"/>
    </row>
    <row r="39" ht="14.25" customHeight="1" s="324">
      <c r="C39" s="207" t="n">
        <v>11</v>
      </c>
      <c r="D39" s="72" t="inlineStr">
        <is>
          <t>Socket Conduit 20 mm</t>
        </is>
      </c>
      <c r="E39" s="264">
        <f>P19*8</f>
        <v/>
      </c>
      <c r="F39" s="73" t="inlineStr">
        <is>
          <t>buah</t>
        </is>
      </c>
      <c r="G39" s="336" t="n">
        <v>700</v>
      </c>
      <c r="H39" s="344" t="n"/>
      <c r="I39" s="410">
        <f>((G39*E39))</f>
        <v/>
      </c>
      <c r="J39" s="411" t="n"/>
      <c r="K39" s="22" t="n"/>
    </row>
    <row r="40" ht="14.25" customHeight="1" s="324">
      <c r="C40" s="207" t="n">
        <v>12</v>
      </c>
      <c r="D40" s="72" t="inlineStr">
        <is>
          <t>Klem 20 mm</t>
        </is>
      </c>
      <c r="E40" s="264">
        <f>P19*8</f>
        <v/>
      </c>
      <c r="F40" s="73" t="inlineStr">
        <is>
          <t>buah</t>
        </is>
      </c>
      <c r="G40" s="437" t="n">
        <v>298</v>
      </c>
      <c r="H40" s="344" t="n"/>
      <c r="I40" s="410">
        <f>((G40*E40))</f>
        <v/>
      </c>
      <c r="J40" s="411" t="n"/>
      <c r="K40" s="22" t="n"/>
    </row>
    <row r="41" ht="14.25" customHeight="1" s="324">
      <c r="C41" s="207" t="n">
        <v>13</v>
      </c>
      <c r="D41" s="72" t="inlineStr">
        <is>
          <t>Elbow</t>
        </is>
      </c>
      <c r="E41" s="264">
        <f>P19*4</f>
        <v/>
      </c>
      <c r="F41" s="73" t="inlineStr">
        <is>
          <t>buah</t>
        </is>
      </c>
      <c r="G41" s="336" t="n">
        <v>550</v>
      </c>
      <c r="H41" s="344" t="n"/>
      <c r="I41" s="410">
        <f>((G41*E41))</f>
        <v/>
      </c>
      <c r="J41" s="411" t="n"/>
      <c r="K41" s="22" t="n"/>
    </row>
    <row r="42" ht="14.25" customHeight="1" s="324">
      <c r="C42" s="207" t="n">
        <v>14</v>
      </c>
      <c r="D42" s="72" t="inlineStr">
        <is>
          <t>T Dus</t>
        </is>
      </c>
      <c r="E42" s="264">
        <f>(P19*1)+2</f>
        <v/>
      </c>
      <c r="F42" s="73" t="inlineStr">
        <is>
          <t>buah</t>
        </is>
      </c>
      <c r="G42" s="336" t="n">
        <v>4000</v>
      </c>
      <c r="H42" s="344" t="n"/>
      <c r="I42" s="410">
        <f>((G42*E42))</f>
        <v/>
      </c>
      <c r="J42" s="411" t="n"/>
      <c r="K42" s="22" t="n"/>
    </row>
    <row r="43" ht="14.25" customHeight="1" s="324">
      <c r="C43" s="207" t="n">
        <v>15</v>
      </c>
      <c r="D43" s="72" t="inlineStr">
        <is>
          <t>Lasdop</t>
        </is>
      </c>
      <c r="E43" s="264">
        <f>P19*4</f>
        <v/>
      </c>
      <c r="F43" s="73" t="inlineStr">
        <is>
          <t>buah</t>
        </is>
      </c>
      <c r="G43" s="336" t="n">
        <v>580</v>
      </c>
      <c r="H43" s="344" t="n"/>
      <c r="I43" s="410">
        <f>((G43*E43))</f>
        <v/>
      </c>
      <c r="J43" s="411" t="n"/>
      <c r="K43" s="22" t="n"/>
    </row>
    <row r="44" ht="14.25" customHeight="1" s="324">
      <c r="C44" s="207" t="n">
        <v>16</v>
      </c>
      <c r="D44" s="254" t="inlineStr">
        <is>
          <t>Grounding Rod Gip 1"(2m)</t>
        </is>
      </c>
      <c r="E44" s="264">
        <f>J15</f>
        <v/>
      </c>
      <c r="F44" s="73" t="inlineStr">
        <is>
          <t>unit</t>
        </is>
      </c>
      <c r="G44" s="336" t="n">
        <v>285000</v>
      </c>
      <c r="H44" s="344" t="n"/>
      <c r="I44" s="410">
        <f>((G44*E44))</f>
        <v/>
      </c>
      <c r="J44" s="411" t="n"/>
      <c r="K44" s="22" t="n"/>
    </row>
    <row r="45" ht="14.25" customHeight="1" s="324">
      <c r="C45" s="215" t="n"/>
      <c r="D45" s="72" t="n"/>
      <c r="E45" s="412" t="inlineStr">
        <is>
          <t>Jumlah Harga Bahan</t>
        </is>
      </c>
      <c r="F45" s="343" t="n"/>
      <c r="G45" s="343" t="n"/>
      <c r="H45" s="344" t="n"/>
      <c r="I45" s="413">
        <f>SUM(I29:J44)</f>
        <v/>
      </c>
      <c r="J45" s="411" t="n"/>
      <c r="K45" s="22" t="n"/>
    </row>
    <row r="46" ht="14.25" customHeight="1" s="324">
      <c r="C46" s="224" t="n"/>
      <c r="D46" s="416" t="inlineStr">
        <is>
          <t>Total Harga Tenaga Kerja dan Bahan</t>
        </is>
      </c>
      <c r="E46" s="417" t="n"/>
      <c r="F46" s="417" t="n"/>
      <c r="G46" s="417" t="n"/>
      <c r="H46" s="418" t="n"/>
      <c r="I46" s="419">
        <f>I27+I45</f>
        <v/>
      </c>
      <c r="J46" s="420" t="n"/>
      <c r="K46" s="22" t="n"/>
    </row>
    <row r="47" ht="14.25" customHeight="1" s="324"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</row>
    <row r="48" ht="19.5" customHeight="1" s="324">
      <c r="C48" s="22" t="n"/>
      <c r="D48" s="427" t="inlineStr">
        <is>
          <t>TOTAL HARGA PEKERJAAN INSTALASI LISTRIK</t>
        </is>
      </c>
      <c r="E48" s="330" t="n"/>
      <c r="F48" s="330" t="n"/>
      <c r="G48" s="330" t="n"/>
      <c r="H48" s="331" t="n"/>
      <c r="I48" s="428">
        <f>IFERROR(I46,0)</f>
        <v/>
      </c>
      <c r="J48" s="331" t="n"/>
      <c r="K48" s="22" t="n"/>
    </row>
    <row r="49" ht="14.25" customHeight="1" s="324"/>
    <row r="50" ht="14.25" customHeight="1" s="324"/>
    <row r="51" ht="14.25" customHeight="1" s="324"/>
    <row r="52" ht="14.25" customHeight="1" s="324"/>
    <row r="53" ht="14.25" customHeight="1" s="324"/>
    <row r="54" ht="14.25" customHeight="1" s="324"/>
    <row r="55" ht="14.25" customHeight="1" s="324"/>
    <row r="56" ht="14.25" customHeight="1" s="324"/>
    <row r="57" ht="14.25" customHeight="1" s="324"/>
    <row r="58" ht="14.25" customHeight="1" s="324"/>
    <row r="59" ht="14.25" customHeight="1" s="324"/>
    <row r="60" ht="14.25" customHeight="1" s="324"/>
    <row r="61" ht="14.25" customHeight="1" s="324"/>
    <row r="62" ht="14.25" customHeight="1" s="324"/>
    <row r="63" ht="14.25" customHeight="1" s="324"/>
    <row r="64" ht="14.25" customHeight="1" s="324"/>
    <row r="65" ht="14.25" customHeight="1" s="324"/>
    <row r="66" ht="14.25" customHeight="1" s="324"/>
    <row r="67" ht="14.25" customHeight="1" s="324"/>
    <row r="68" ht="14.25" customHeight="1" s="324"/>
    <row r="69" ht="14.25" customHeight="1" s="324"/>
    <row r="70" ht="14.25" customHeight="1" s="324"/>
    <row r="71" ht="14.25" customHeight="1" s="324"/>
    <row r="72" ht="14.25" customHeight="1" s="324"/>
    <row r="73" ht="14.25" customHeight="1" s="324"/>
    <row r="74" ht="14.25" customHeight="1" s="324"/>
    <row r="75" ht="14.25" customHeight="1" s="324"/>
    <row r="76" ht="14.25" customHeight="1" s="324"/>
    <row r="77" ht="14.25" customHeight="1" s="324"/>
    <row r="78" ht="14.25" customHeight="1" s="324"/>
    <row r="79" ht="14.25" customHeight="1" s="324"/>
    <row r="80" ht="14.25" customHeight="1" s="324"/>
    <row r="81" ht="14.25" customHeight="1" s="324"/>
    <row r="82" ht="14.25" customHeight="1" s="324"/>
    <row r="83" ht="14.25" customHeight="1" s="324"/>
    <row r="84" ht="14.25" customHeight="1" s="324"/>
    <row r="85" ht="14.25" customHeight="1" s="324"/>
    <row r="86" ht="14.25" customHeight="1" s="324"/>
    <row r="87" ht="14.25" customHeight="1" s="324"/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58">
    <mergeCell ref="I30:J30"/>
    <mergeCell ref="G21:H21"/>
    <mergeCell ref="I34:J34"/>
    <mergeCell ref="G43:H43"/>
    <mergeCell ref="E45:H45"/>
    <mergeCell ref="I46:J46"/>
    <mergeCell ref="G42:H42"/>
    <mergeCell ref="I27:J27"/>
    <mergeCell ref="G36:H36"/>
    <mergeCell ref="I45:J45"/>
    <mergeCell ref="D22:E22"/>
    <mergeCell ref="G23:H23"/>
    <mergeCell ref="D46:H46"/>
    <mergeCell ref="I36:J36"/>
    <mergeCell ref="I26:J26"/>
    <mergeCell ref="E27:H27"/>
    <mergeCell ref="G15:I15"/>
    <mergeCell ref="G39:H39"/>
    <mergeCell ref="G22:H22"/>
    <mergeCell ref="G38:H38"/>
    <mergeCell ref="I32:J32"/>
    <mergeCell ref="I25:J25"/>
    <mergeCell ref="I41:J41"/>
    <mergeCell ref="G37:H37"/>
    <mergeCell ref="G28:H28"/>
    <mergeCell ref="I37:J37"/>
    <mergeCell ref="I22:J22"/>
    <mergeCell ref="I28:J28"/>
    <mergeCell ref="D48:H48"/>
    <mergeCell ref="I21:J21"/>
    <mergeCell ref="I43:J43"/>
    <mergeCell ref="G34:H34"/>
    <mergeCell ref="G24:H24"/>
    <mergeCell ref="G30:H30"/>
    <mergeCell ref="I24:J24"/>
    <mergeCell ref="G33:H33"/>
    <mergeCell ref="I42:J42"/>
    <mergeCell ref="I33:J33"/>
    <mergeCell ref="D28:E28"/>
    <mergeCell ref="I23:J23"/>
    <mergeCell ref="I39:J39"/>
    <mergeCell ref="E3:J3"/>
    <mergeCell ref="I48:J48"/>
    <mergeCell ref="G26:H26"/>
    <mergeCell ref="G29:H29"/>
    <mergeCell ref="G35:H35"/>
    <mergeCell ref="I44:J44"/>
    <mergeCell ref="I29:J29"/>
    <mergeCell ref="I35:J35"/>
    <mergeCell ref="I38:J38"/>
    <mergeCell ref="G32:H32"/>
    <mergeCell ref="G25:H25"/>
    <mergeCell ref="G41:H41"/>
    <mergeCell ref="G31:H31"/>
    <mergeCell ref="G44:H44"/>
    <mergeCell ref="I31:J31"/>
    <mergeCell ref="G40:H40"/>
    <mergeCell ref="I40:J40"/>
  </mergeCells>
  <dataValidations count="1">
    <dataValidation sqref="B23:B26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theme="1"/>
    <outlinePr summaryBelow="1" summaryRight="1"/>
    <pageSetUpPr/>
  </sheetPr>
  <dimension ref="A1:R5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1.71" customWidth="1" style="324" min="1" max="1"/>
    <col width="3.86" customWidth="1" style="324" min="2" max="2"/>
    <col width="7.71" customWidth="1" style="324" min="3" max="3"/>
    <col width="20.71" customWidth="1" style="324" min="4" max="4"/>
    <col width="11.71" customWidth="1" style="324" min="5" max="5"/>
    <col width="7.57" customWidth="1" style="324" min="6" max="6"/>
    <col width="6.71" customWidth="1" style="324" min="7" max="7"/>
    <col width="9.140000000000001" customWidth="1" style="324" min="8" max="8"/>
    <col width="9.710000000000001" customWidth="1" style="324" min="9" max="9"/>
    <col width="11.71" customWidth="1" style="324" min="10" max="10"/>
    <col width="5.86" customWidth="1" style="324" min="11" max="11"/>
    <col width="8.710000000000001" customWidth="1" style="324" min="12" max="12"/>
    <col width="12.86" customWidth="1" style="324" min="13" max="13"/>
    <col width="12" customWidth="1" style="324" min="14" max="14"/>
    <col width="14" customWidth="1" style="324" min="15" max="15"/>
    <col width="13" customWidth="1" style="324" min="16" max="16"/>
    <col width="12" customWidth="1" style="324" min="17" max="17"/>
    <col width="11.71" customWidth="1" style="324" min="18" max="18"/>
    <col width="8.710000000000001" customWidth="1" style="324" min="19" max="26"/>
  </cols>
  <sheetData>
    <row r="1" ht="14.25" customHeight="1" s="324"/>
    <row r="2" ht="14.25" customHeight="1" s="324"/>
    <row r="3" ht="14.25" customHeight="1" s="324">
      <c r="E3" s="329" t="inlineStr">
        <is>
          <t>AHSP SE BHINA KONSTRUKSI NO. 30 TAHUN 2025</t>
        </is>
      </c>
      <c r="F3" s="330" t="n"/>
      <c r="G3" s="330" t="n"/>
      <c r="H3" s="330" t="n"/>
      <c r="I3" s="330" t="n"/>
      <c r="J3" s="331" t="n"/>
    </row>
    <row r="4" ht="14.25" customHeight="1" s="324">
      <c r="B4" s="22" t="n"/>
      <c r="C4" s="127" t="inlineStr">
        <is>
          <t>18.</t>
        </is>
      </c>
      <c r="D4" s="19" t="inlineStr">
        <is>
          <t>PEKERJAAN INSTALASI AIR BERSIH</t>
        </is>
      </c>
      <c r="E4" s="22" t="n"/>
      <c r="F4" s="22" t="n"/>
      <c r="G4" s="22" t="n"/>
      <c r="H4" s="22" t="n"/>
      <c r="I4" s="22" t="n"/>
      <c r="J4" s="22" t="n"/>
      <c r="K4" s="22" t="n"/>
    </row>
    <row r="5" ht="14.25" customHeight="1" s="324">
      <c r="B5" s="22" t="n"/>
      <c r="C5" s="22" t="n"/>
      <c r="D5" s="184">
        <f>"Pemasangan Instalasi Air Bersih "&amp;E8*E9&amp; " m²"</f>
        <v/>
      </c>
      <c r="E5" s="22" t="n"/>
      <c r="F5" s="22" t="n"/>
      <c r="G5" s="22" t="n"/>
      <c r="H5" s="22" t="n"/>
      <c r="I5" s="22" t="n"/>
      <c r="J5" s="22" t="n"/>
      <c r="K5" s="22" t="n"/>
    </row>
    <row r="6" ht="19.5" customHeight="1" s="324">
      <c r="B6" s="22" t="n"/>
      <c r="C6" s="44" t="inlineStr">
        <is>
          <t>18.1</t>
        </is>
      </c>
      <c r="D6" s="19" t="inlineStr">
        <is>
          <t>Dimensi Utama</t>
        </is>
      </c>
      <c r="E6" s="22" t="n"/>
      <c r="F6" s="22" t="n"/>
      <c r="G6" s="22" t="n"/>
      <c r="H6" s="22" t="n"/>
      <c r="I6" s="22" t="n"/>
      <c r="J6" s="81">
        <f>E8+E9</f>
        <v/>
      </c>
      <c r="K6" s="22" t="n"/>
      <c r="M6" s="69" t="inlineStr">
        <is>
          <t>Wastafel</t>
        </is>
      </c>
      <c r="N6" s="248" t="inlineStr">
        <is>
          <t>Pompa air</t>
        </is>
      </c>
      <c r="O6" s="248" t="inlineStr">
        <is>
          <t>Pipa 1,5"</t>
        </is>
      </c>
      <c r="P6" s="248" t="inlineStr">
        <is>
          <t>3,4"</t>
        </is>
      </c>
      <c r="Q6" s="69" t="inlineStr">
        <is>
          <t>Water meter 3/4</t>
        </is>
      </c>
      <c r="R6" s="69" t="n"/>
    </row>
    <row r="7" ht="4.5" customHeight="1" s="324">
      <c r="B7" s="22" t="n"/>
      <c r="C7" s="22" t="n"/>
      <c r="D7" s="24" t="n"/>
      <c r="E7" s="22" t="n"/>
      <c r="F7" s="22" t="n"/>
      <c r="G7" s="127" t="n"/>
      <c r="H7" s="24" t="n"/>
      <c r="I7" s="22" t="n"/>
      <c r="J7" s="100" t="n"/>
      <c r="K7" s="22" t="n"/>
      <c r="M7" s="69" t="n"/>
      <c r="N7" s="69" t="n"/>
      <c r="O7" s="69" t="n"/>
      <c r="P7" s="69" t="n"/>
      <c r="Q7" s="69" t="n"/>
      <c r="R7" s="69" t="n"/>
    </row>
    <row r="8" ht="14.25" customHeight="1" s="324">
      <c r="B8" s="22" t="n"/>
      <c r="C8" s="26" t="inlineStr">
        <is>
          <t>P</t>
        </is>
      </c>
      <c r="D8" s="22" t="inlineStr">
        <is>
          <t>Panjang bangunan</t>
        </is>
      </c>
      <c r="E8" s="186" t="n">
        <v>12</v>
      </c>
      <c r="F8" s="22" t="inlineStr">
        <is>
          <t>m</t>
        </is>
      </c>
      <c r="G8" s="246" t="n"/>
      <c r="H8" s="22" t="inlineStr">
        <is>
          <t>Tangki Air/Toren</t>
        </is>
      </c>
      <c r="I8" s="22" t="n"/>
      <c r="J8" s="231" t="n">
        <v>1</v>
      </c>
      <c r="K8" s="22" t="inlineStr">
        <is>
          <t>unit</t>
        </is>
      </c>
      <c r="M8" s="347">
        <f>J11*1</f>
        <v/>
      </c>
      <c r="N8" s="438">
        <f>J9*0.625</f>
        <v/>
      </c>
      <c r="O8" s="138">
        <f>E16*0.017</f>
        <v/>
      </c>
      <c r="P8" s="81">
        <f>E17*0.024</f>
        <v/>
      </c>
      <c r="Q8" s="347">
        <f>E10*0.079</f>
        <v/>
      </c>
      <c r="R8" s="349">
        <f>((M8+N8+O8+P8+Q8))</f>
        <v/>
      </c>
    </row>
    <row r="9" ht="14.25" customHeight="1" s="324">
      <c r="B9" s="22" t="n"/>
      <c r="C9" s="26" t="inlineStr">
        <is>
          <t>L</t>
        </is>
      </c>
      <c r="D9" s="22" t="inlineStr">
        <is>
          <t>Lebar bangunan</t>
        </is>
      </c>
      <c r="E9" s="186" t="n">
        <v>9</v>
      </c>
      <c r="F9" s="22" t="inlineStr">
        <is>
          <t>m</t>
        </is>
      </c>
      <c r="G9" s="246" t="n"/>
      <c r="H9" s="22" t="inlineStr">
        <is>
          <t>Pompa Air</t>
        </is>
      </c>
      <c r="I9" s="22" t="n"/>
      <c r="J9" s="231" t="n">
        <v>1</v>
      </c>
      <c r="K9" s="22" t="inlineStr">
        <is>
          <t>unit</t>
        </is>
      </c>
      <c r="M9" s="347">
        <f>J11*0.5</f>
        <v/>
      </c>
      <c r="N9" s="347">
        <f>J9*1.044</f>
        <v/>
      </c>
      <c r="O9" s="81">
        <f>E16*0.028</f>
        <v/>
      </c>
      <c r="P9" s="81">
        <f>E17*0.04</f>
        <v/>
      </c>
      <c r="Q9" s="347">
        <f>E10*0.131</f>
        <v/>
      </c>
      <c r="R9" s="349">
        <f>((M9+N9+O9+P9+Q9))</f>
        <v/>
      </c>
    </row>
    <row r="10" ht="14.25" customHeight="1" s="324">
      <c r="B10" s="22" t="n"/>
      <c r="C10" s="127" t="n"/>
      <c r="D10" s="22" t="inlineStr">
        <is>
          <t>Meteran Air</t>
        </is>
      </c>
      <c r="E10" s="231" t="n">
        <v>1</v>
      </c>
      <c r="F10" s="22" t="inlineStr">
        <is>
          <t>unit</t>
        </is>
      </c>
      <c r="G10" s="22" t="n"/>
      <c r="H10" s="22" t="inlineStr">
        <is>
          <t>Bak Cuci Piring</t>
        </is>
      </c>
      <c r="I10" s="22" t="n"/>
      <c r="J10" s="231" t="n">
        <v>1</v>
      </c>
      <c r="K10" s="22" t="inlineStr">
        <is>
          <t>unit</t>
        </is>
      </c>
      <c r="M10" s="347">
        <f>J11*0.05</f>
        <v/>
      </c>
      <c r="N10" s="347">
        <f>J9*0.104</f>
        <v/>
      </c>
      <c r="O10" s="81">
        <f>E16*0.003</f>
        <v/>
      </c>
      <c r="P10" s="81">
        <f>E17*0.004</f>
        <v/>
      </c>
      <c r="Q10" s="347">
        <f>E10*0.013</f>
        <v/>
      </c>
      <c r="R10" s="349">
        <f>((M10+N10+O10+P10+Q10))</f>
        <v/>
      </c>
    </row>
    <row r="11" ht="14.25" customHeight="1" s="324">
      <c r="B11" s="22" t="n"/>
      <c r="C11" s="22" t="n"/>
      <c r="D11" s="22" t="inlineStr">
        <is>
          <t>Keran Air Standar</t>
        </is>
      </c>
      <c r="E11" s="231" t="n">
        <v>5</v>
      </c>
      <c r="F11" s="22" t="inlineStr">
        <is>
          <t>buah</t>
        </is>
      </c>
      <c r="G11" s="22" t="n"/>
      <c r="H11" s="22" t="inlineStr">
        <is>
          <t>Jumlah Wastafel</t>
        </is>
      </c>
      <c r="I11" s="22" t="n"/>
      <c r="J11" s="231" t="n">
        <v>1</v>
      </c>
      <c r="K11" s="22" t="inlineStr">
        <is>
          <t>unit</t>
        </is>
      </c>
      <c r="M11" s="347">
        <f>J11*0.0167</f>
        <v/>
      </c>
      <c r="N11" s="347">
        <f>J9*0.031</f>
        <v/>
      </c>
      <c r="O11" s="81">
        <f>E16*0.01</f>
        <v/>
      </c>
      <c r="P11" s="81">
        <f>E17*0.001</f>
        <v/>
      </c>
      <c r="Q11" s="347">
        <f>E10*0.004</f>
        <v/>
      </c>
      <c r="R11" s="349">
        <f>((M11+N11+O11+P11+Q11))</f>
        <v/>
      </c>
    </row>
    <row r="12" ht="14.25" customHeight="1" s="324">
      <c r="B12" s="22" t="n"/>
      <c r="C12" s="22" t="n"/>
      <c r="D12" s="22" t="n"/>
      <c r="E12" s="232" t="n"/>
      <c r="F12" s="22" t="n"/>
      <c r="G12" s="22" t="n"/>
      <c r="H12" s="22" t="inlineStr">
        <is>
          <t>Ball Velve 1/2 Inch</t>
        </is>
      </c>
      <c r="I12" s="22" t="n"/>
      <c r="J12" s="231" t="n">
        <v>1</v>
      </c>
      <c r="K12" s="22" t="inlineStr">
        <is>
          <t>buah</t>
        </is>
      </c>
      <c r="M12" s="69" t="inlineStr">
        <is>
          <t>Bak Cuci Piring</t>
        </is>
      </c>
      <c r="N12" s="248" t="inlineStr">
        <is>
          <t>Kran Air</t>
        </is>
      </c>
      <c r="O12" s="248" t="inlineStr">
        <is>
          <t>ball velve 1/2"</t>
        </is>
      </c>
      <c r="P12" s="248" t="inlineStr">
        <is>
          <t>ball velve 3/4"</t>
        </is>
      </c>
      <c r="Q12" s="248" t="inlineStr">
        <is>
          <t>Torn air</t>
        </is>
      </c>
      <c r="R12" s="69" t="n"/>
    </row>
    <row r="13" ht="14.25" customHeight="1" s="324">
      <c r="B13" s="22" t="n"/>
      <c r="C13" s="22" t="n"/>
      <c r="D13" s="22" t="n"/>
      <c r="E13" s="232" t="n"/>
      <c r="F13" s="22" t="n"/>
      <c r="G13" s="22" t="n"/>
      <c r="H13" s="22" t="inlineStr">
        <is>
          <t>Ball Velve 3/4 Inch</t>
        </is>
      </c>
      <c r="I13" s="22" t="n"/>
      <c r="J13" s="231" t="n">
        <v>1</v>
      </c>
      <c r="K13" s="22" t="inlineStr">
        <is>
          <t>buah</t>
        </is>
      </c>
      <c r="M13" s="347">
        <f>J10*0.05</f>
        <v/>
      </c>
      <c r="N13" s="347">
        <f>E11*0.01</f>
        <v/>
      </c>
      <c r="O13" s="347">
        <f>J12*0.052</f>
        <v/>
      </c>
      <c r="P13" s="347">
        <f>J13*0.079</f>
        <v/>
      </c>
      <c r="Q13" s="347">
        <f>J8*0.129</f>
        <v/>
      </c>
      <c r="R13" s="349">
        <f>((M13+N13+O13+P13+Q13))</f>
        <v/>
      </c>
    </row>
    <row r="14" ht="19.5" customHeight="1" s="324">
      <c r="B14" s="22" t="n"/>
      <c r="C14" s="190" t="inlineStr">
        <is>
          <t>18.2</t>
        </is>
      </c>
      <c r="D14" s="191" t="inlineStr">
        <is>
          <t>Volume</t>
        </is>
      </c>
      <c r="E14" s="22" t="n"/>
      <c r="F14" s="22" t="n"/>
      <c r="G14" s="22" t="n"/>
      <c r="H14" s="22" t="n"/>
      <c r="I14" s="22" t="n"/>
      <c r="J14" s="22" t="n"/>
      <c r="K14" s="22" t="n"/>
      <c r="M14" s="347">
        <f>J10*0.5</f>
        <v/>
      </c>
      <c r="N14" s="347">
        <f>E11*0.4</f>
        <v/>
      </c>
      <c r="O14" s="347">
        <f>J12*0.087</f>
        <v/>
      </c>
      <c r="P14" s="347">
        <f>J13*0.131</f>
        <v/>
      </c>
      <c r="Q14" s="347">
        <f>J8*0.215</f>
        <v/>
      </c>
      <c r="R14" s="349">
        <f>((M14+N14+O14+P14+Q14))</f>
        <v/>
      </c>
    </row>
    <row r="15" ht="14.25" customHeight="1" s="324">
      <c r="B15" s="22" t="n"/>
      <c r="C15" s="22" t="n"/>
      <c r="D15" s="22" t="inlineStr">
        <is>
          <t>Jumlah Tingkat</t>
        </is>
      </c>
      <c r="E15" s="231" t="n">
        <v>1</v>
      </c>
      <c r="F15" s="22" t="inlineStr">
        <is>
          <t>Lantai</t>
        </is>
      </c>
      <c r="G15" s="22" t="n"/>
      <c r="H15" s="22" t="n"/>
      <c r="I15" s="22" t="n"/>
      <c r="J15" s="22" t="n"/>
      <c r="K15" s="22" t="n"/>
      <c r="M15" s="347">
        <f>J10*0.05</f>
        <v/>
      </c>
      <c r="N15" s="347">
        <f>E11*0.04</f>
        <v/>
      </c>
      <c r="O15" s="347">
        <f>J12*0.009</f>
        <v/>
      </c>
      <c r="P15" s="347">
        <f>J13*0.013</f>
        <v/>
      </c>
      <c r="Q15" s="347">
        <f>J8*0.021</f>
        <v/>
      </c>
      <c r="R15" s="349">
        <f>((M15+N15+O15+P15+Q15))</f>
        <v/>
      </c>
    </row>
    <row r="16" ht="14.25" customHeight="1" s="324">
      <c r="B16" s="22" t="n"/>
      <c r="C16" s="22" t="n"/>
      <c r="D16" s="22" t="inlineStr">
        <is>
          <t>Pipa PVC 1/2 Inch</t>
        </is>
      </c>
      <c r="E16" s="255">
        <f>IFERROR((E8+2*E9+3*(E11+J11)),0)</f>
        <v/>
      </c>
      <c r="F16" s="22" t="inlineStr">
        <is>
          <t>m</t>
        </is>
      </c>
      <c r="G16" s="22" t="n"/>
      <c r="H16" s="22" t="n"/>
      <c r="I16" s="22" t="n"/>
      <c r="J16" s="22" t="n"/>
      <c r="K16" s="22" t="n"/>
      <c r="M16" s="347">
        <f>J10*0.0167</f>
        <v/>
      </c>
      <c r="N16" s="347">
        <f>E11*0.0133</f>
        <v/>
      </c>
      <c r="O16" s="347">
        <f>J12*0.003</f>
        <v/>
      </c>
      <c r="P16" s="347">
        <f>J13*0.004</f>
        <v/>
      </c>
      <c r="Q16" s="347">
        <f>J8*0.006</f>
        <v/>
      </c>
      <c r="R16" s="349">
        <f>((M16+N16+O16+P16+Q16))</f>
        <v/>
      </c>
    </row>
    <row r="17" ht="14.25" customHeight="1" s="324">
      <c r="B17" s="22" t="n"/>
      <c r="C17" s="22" t="n"/>
      <c r="D17" s="22" t="inlineStr">
        <is>
          <t>Pipa PVC 3/4 Inch</t>
        </is>
      </c>
      <c r="E17" s="255">
        <f>IFERROR((E8+E9)*E15+10*J8,0)</f>
        <v/>
      </c>
      <c r="F17" s="22" t="inlineStr">
        <is>
          <t>m</t>
        </is>
      </c>
      <c r="G17" s="22" t="n"/>
      <c r="H17" s="22" t="n"/>
      <c r="I17" s="22" t="n"/>
      <c r="J17" s="22" t="n"/>
      <c r="K17" s="22" t="n"/>
    </row>
    <row r="18" ht="14.25" customHeight="1" s="324"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</row>
    <row r="19" ht="14.25" customHeight="1" s="324">
      <c r="B19" s="22" t="n"/>
      <c r="C19" s="190" t="inlineStr">
        <is>
          <t>18.3</t>
        </is>
      </c>
      <c r="D19" s="191" t="inlineStr">
        <is>
          <t>RESULT</t>
        </is>
      </c>
      <c r="E19" s="22" t="n"/>
      <c r="F19" s="22" t="n"/>
      <c r="G19" s="22" t="n"/>
      <c r="H19" s="22" t="n"/>
      <c r="I19" s="22" t="n"/>
      <c r="J19" s="22" t="n"/>
      <c r="K19" s="22" t="n"/>
    </row>
    <row r="20" ht="19.5" customHeight="1" s="324">
      <c r="B20" s="22" t="n"/>
      <c r="C20" s="191" t="inlineStr">
        <is>
          <t>18.3.1</t>
        </is>
      </c>
      <c r="D20" s="191" t="inlineStr">
        <is>
          <t>Pekerjaan Instalasi Air Bersih</t>
        </is>
      </c>
      <c r="E20" s="22" t="n"/>
      <c r="F20" s="22" t="n"/>
      <c r="G20" s="22" t="n"/>
      <c r="H20" s="22" t="n"/>
      <c r="I20" s="22" t="n"/>
      <c r="J20" s="22" t="n"/>
      <c r="K20" s="22" t="n"/>
    </row>
    <row r="21" ht="14.25" customHeight="1" s="324">
      <c r="B21" s="22" t="n"/>
      <c r="C21" s="195" t="inlineStr">
        <is>
          <t>No</t>
        </is>
      </c>
      <c r="D21" s="196" t="inlineStr">
        <is>
          <t>Uraian</t>
        </is>
      </c>
      <c r="E21" s="196" t="inlineStr">
        <is>
          <t>Volume</t>
        </is>
      </c>
      <c r="F21" s="196" t="inlineStr">
        <is>
          <t>Satuan</t>
        </is>
      </c>
      <c r="G21" s="196" t="inlineStr">
        <is>
          <t>Harga Satuan (Rp)</t>
        </is>
      </c>
      <c r="H21" s="404" t="n"/>
      <c r="I21" s="405" t="inlineStr">
        <is>
          <t>Jumlah Harga (Rp)</t>
        </is>
      </c>
      <c r="J21" s="398" t="n"/>
      <c r="K21" s="22" t="n"/>
    </row>
    <row r="22" ht="14.25" customHeight="1" s="324">
      <c r="B22" s="22" t="n"/>
      <c r="C22" s="200" t="inlineStr">
        <is>
          <t>A</t>
        </is>
      </c>
      <c r="D22" s="406" t="inlineStr">
        <is>
          <t>TENAGA KERJA</t>
        </is>
      </c>
      <c r="E22" s="407" t="n"/>
      <c r="F22" s="203" t="n"/>
      <c r="G22" s="203" t="n"/>
      <c r="H22" s="407" t="n"/>
      <c r="I22" s="408" t="n"/>
      <c r="J22" s="409" t="n"/>
      <c r="K22" s="22" t="n"/>
    </row>
    <row r="23" ht="14.25" customHeight="1" s="324">
      <c r="B23" s="262" t="n">
        <v>1</v>
      </c>
      <c r="C23" s="207" t="n">
        <v>1</v>
      </c>
      <c r="D23" s="72" t="inlineStr">
        <is>
          <t>Pekerja</t>
        </is>
      </c>
      <c r="E23" s="208">
        <f>IFERROR(R8+R13,0)</f>
        <v/>
      </c>
      <c r="F23" s="73" t="inlineStr">
        <is>
          <t>OH</t>
        </is>
      </c>
      <c r="G23" s="336" t="n">
        <v>100000</v>
      </c>
      <c r="H23" s="344" t="n"/>
      <c r="I23" s="410">
        <f>((G23*E23*B23))</f>
        <v/>
      </c>
      <c r="J23" s="411" t="n"/>
      <c r="K23" s="22" t="n"/>
    </row>
    <row r="24" ht="14.25" customHeight="1" s="324">
      <c r="B24" s="262" t="n">
        <v>1</v>
      </c>
      <c r="C24" s="207" t="n">
        <v>2</v>
      </c>
      <c r="D24" s="72" t="inlineStr">
        <is>
          <t>Tukang</t>
        </is>
      </c>
      <c r="E24" s="208">
        <f>IFERROR(R9+R14,0)</f>
        <v/>
      </c>
      <c r="F24" s="73" t="inlineStr">
        <is>
          <t>OH</t>
        </is>
      </c>
      <c r="G24" s="336" t="n">
        <v>145000</v>
      </c>
      <c r="H24" s="344" t="n"/>
      <c r="I24" s="410">
        <f>((G24*E24*B24))</f>
        <v/>
      </c>
      <c r="J24" s="411" t="n"/>
      <c r="K24" s="22" t="n"/>
    </row>
    <row r="25" ht="14.25" customHeight="1" s="324">
      <c r="B25" s="262" t="n">
        <v>1</v>
      </c>
      <c r="C25" s="207" t="n">
        <v>3</v>
      </c>
      <c r="D25" s="72" t="inlineStr">
        <is>
          <t>Kepala Tukang</t>
        </is>
      </c>
      <c r="E25" s="208">
        <f>IFERROR(R10+R15,0)</f>
        <v/>
      </c>
      <c r="F25" s="73" t="inlineStr">
        <is>
          <t>OH</t>
        </is>
      </c>
      <c r="G25" s="336" t="n">
        <v>175000</v>
      </c>
      <c r="H25" s="344" t="n"/>
      <c r="I25" s="410">
        <f>((G25*E25*B25))</f>
        <v/>
      </c>
      <c r="J25" s="411" t="n"/>
      <c r="K25" s="22" t="n"/>
    </row>
    <row r="26" ht="14.25" customHeight="1" s="324">
      <c r="B26" s="262" t="n">
        <v>1</v>
      </c>
      <c r="C26" s="207" t="n">
        <v>4</v>
      </c>
      <c r="D26" s="72" t="inlineStr">
        <is>
          <t>Mandor</t>
        </is>
      </c>
      <c r="E26" s="208">
        <f>IFERROR(R11+R16,0)</f>
        <v/>
      </c>
      <c r="F26" s="73" t="inlineStr">
        <is>
          <t>OH</t>
        </is>
      </c>
      <c r="G26" s="336" t="n">
        <v>200000</v>
      </c>
      <c r="H26" s="344" t="n"/>
      <c r="I26" s="410">
        <f>((G26*E26*B26))</f>
        <v/>
      </c>
      <c r="J26" s="411" t="n"/>
      <c r="K26" s="22" t="n"/>
    </row>
    <row r="27" ht="14.25" customHeight="1" s="324">
      <c r="B27" s="22" t="n"/>
      <c r="C27" s="215" t="n"/>
      <c r="D27" s="72" t="n"/>
      <c r="E27" s="412" t="inlineStr">
        <is>
          <t>Jumlah Harga Tenaga Kerja</t>
        </is>
      </c>
      <c r="F27" s="343" t="n"/>
      <c r="G27" s="343" t="n"/>
      <c r="H27" s="344" t="n"/>
      <c r="I27" s="413">
        <f>SUM(I23:J26)</f>
        <v/>
      </c>
      <c r="J27" s="411" t="n"/>
      <c r="K27" s="22" t="n"/>
    </row>
    <row r="28" ht="14.25" customHeight="1" s="324">
      <c r="B28" s="22" t="n"/>
      <c r="C28" s="207" t="inlineStr">
        <is>
          <t>B</t>
        </is>
      </c>
      <c r="D28" s="72" t="inlineStr">
        <is>
          <t>BAHAN</t>
        </is>
      </c>
      <c r="E28" s="344" t="n"/>
      <c r="F28" s="219" t="n"/>
      <c r="G28" s="219" t="n"/>
      <c r="H28" s="344" t="n"/>
      <c r="I28" s="425" t="n"/>
      <c r="J28" s="411" t="n"/>
      <c r="K28" s="22" t="n"/>
    </row>
    <row r="29" ht="14.25" customHeight="1" s="324">
      <c r="B29" s="22" t="n"/>
      <c r="C29" s="207" t="n">
        <v>1</v>
      </c>
      <c r="D29" s="254" t="inlineStr">
        <is>
          <t>Meteran Air 3/4" (20mm)</t>
        </is>
      </c>
      <c r="E29" s="264">
        <f>E10</f>
        <v/>
      </c>
      <c r="F29" s="73" t="inlineStr">
        <is>
          <t>unit</t>
        </is>
      </c>
      <c r="G29" s="336" t="n">
        <v>655914</v>
      </c>
      <c r="H29" s="344" t="n"/>
      <c r="I29" s="410">
        <f>((G29*E29))</f>
        <v/>
      </c>
      <c r="J29" s="411" t="n"/>
      <c r="K29" s="22" t="n"/>
    </row>
    <row r="30" ht="14.25" customHeight="1" s="324">
      <c r="B30" s="22" t="n"/>
      <c r="C30" s="207" t="n">
        <v>2</v>
      </c>
      <c r="D30" s="254" t="inlineStr">
        <is>
          <t>Pipa PVC 1/2" + aksesoris</t>
        </is>
      </c>
      <c r="E30" s="208">
        <f>IFERROR(E16*1.45,0)</f>
        <v/>
      </c>
      <c r="F30" s="73" t="inlineStr">
        <is>
          <t>m¹</t>
        </is>
      </c>
      <c r="G30" s="336" t="n">
        <v>7100</v>
      </c>
      <c r="H30" s="344" t="n"/>
      <c r="I30" s="410">
        <f>((G30*E30))</f>
        <v/>
      </c>
      <c r="J30" s="411" t="n"/>
      <c r="K30" s="22" t="n"/>
    </row>
    <row r="31" ht="14.25" customHeight="1" s="324">
      <c r="B31" s="22" t="n"/>
      <c r="C31" s="207" t="n">
        <v>3</v>
      </c>
      <c r="D31" s="254" t="inlineStr">
        <is>
          <t>Pipa PVC 3/4" + aksesoris</t>
        </is>
      </c>
      <c r="E31" s="208">
        <f>((E17*1.45))</f>
        <v/>
      </c>
      <c r="F31" s="73" t="inlineStr">
        <is>
          <t>m¹</t>
        </is>
      </c>
      <c r="G31" s="336" t="n">
        <v>9300</v>
      </c>
      <c r="H31" s="344" t="n"/>
      <c r="I31" s="410">
        <f>((G31*E31))</f>
        <v/>
      </c>
      <c r="J31" s="411" t="n"/>
      <c r="K31" s="22" t="n"/>
    </row>
    <row r="32" ht="14.25" customHeight="1" s="324">
      <c r="B32" s="22" t="n"/>
      <c r="C32" s="207" t="n">
        <v>4</v>
      </c>
      <c r="D32" s="72">
        <f>H12</f>
        <v/>
      </c>
      <c r="E32" s="264">
        <f>E10</f>
        <v/>
      </c>
      <c r="F32" s="73" t="inlineStr">
        <is>
          <t>buah</t>
        </is>
      </c>
      <c r="G32" s="336" t="n">
        <v>25000</v>
      </c>
      <c r="H32" s="344" t="n"/>
      <c r="I32" s="410">
        <f>((G32*E32))</f>
        <v/>
      </c>
      <c r="J32" s="411" t="n"/>
      <c r="K32" s="22" t="n"/>
    </row>
    <row r="33" ht="14.25" customHeight="1" s="324">
      <c r="B33" s="22" t="n"/>
      <c r="C33" s="207" t="n">
        <v>5</v>
      </c>
      <c r="D33" s="72">
        <f>H13</f>
        <v/>
      </c>
      <c r="E33" s="264" t="n">
        <v>1</v>
      </c>
      <c r="F33" s="73" t="inlineStr">
        <is>
          <t>buah</t>
        </is>
      </c>
      <c r="G33" s="336" t="n">
        <v>36750</v>
      </c>
      <c r="H33" s="344" t="n"/>
      <c r="I33" s="410">
        <f>((G33*E33))</f>
        <v/>
      </c>
      <c r="J33" s="411" t="n"/>
      <c r="K33" s="22" t="n"/>
    </row>
    <row r="34" ht="14.25" customHeight="1" s="324">
      <c r="B34" s="22" t="n"/>
      <c r="C34" s="207" t="n">
        <v>6</v>
      </c>
      <c r="D34" s="72" t="inlineStr">
        <is>
          <t>Toren Air (0,7 m3)</t>
        </is>
      </c>
      <c r="E34" s="264" t="n">
        <v>1</v>
      </c>
      <c r="F34" s="73" t="inlineStr">
        <is>
          <t>unit</t>
        </is>
      </c>
      <c r="G34" s="336" t="n">
        <v>1100000</v>
      </c>
      <c r="H34" s="344" t="n"/>
      <c r="I34" s="410">
        <f>((G34*E34))</f>
        <v/>
      </c>
      <c r="J34" s="411" t="n"/>
      <c r="K34" s="22" t="n"/>
    </row>
    <row r="35" ht="14.25" customHeight="1" s="324">
      <c r="B35" s="22" t="n"/>
      <c r="C35" s="207" t="n">
        <v>7</v>
      </c>
      <c r="D35" s="72" t="inlineStr">
        <is>
          <t>Pompa Lift 80 LPM</t>
        </is>
      </c>
      <c r="E35" s="264">
        <f>J8</f>
        <v/>
      </c>
      <c r="F35" s="73" t="inlineStr">
        <is>
          <t>unit</t>
        </is>
      </c>
      <c r="G35" s="336" t="n">
        <v>1245000</v>
      </c>
      <c r="H35" s="344" t="n"/>
      <c r="I35" s="410">
        <f>((G35*E35))</f>
        <v/>
      </c>
      <c r="J35" s="411" t="n"/>
      <c r="K35" s="22" t="n"/>
    </row>
    <row r="36" ht="14.25" customHeight="1" s="324">
      <c r="B36" s="22" t="n"/>
      <c r="C36" s="207" t="n">
        <v>8</v>
      </c>
      <c r="D36" s="72" t="inlineStr">
        <is>
          <t>Keran Air</t>
        </is>
      </c>
      <c r="E36" s="264">
        <f>E11</f>
        <v/>
      </c>
      <c r="F36" s="73" t="inlineStr">
        <is>
          <t>buah</t>
        </is>
      </c>
      <c r="G36" s="336" t="n">
        <v>41700</v>
      </c>
      <c r="H36" s="344" t="n"/>
      <c r="I36" s="410">
        <f>((G36*E36))</f>
        <v/>
      </c>
      <c r="J36" s="411" t="n"/>
      <c r="K36" s="22" t="n"/>
    </row>
    <row r="37" ht="14.25" customHeight="1" s="324">
      <c r="B37" s="22" t="n"/>
      <c r="C37" s="207" t="n">
        <v>9</v>
      </c>
      <c r="D37" s="72" t="inlineStr">
        <is>
          <t>Sealtape</t>
        </is>
      </c>
      <c r="E37" s="439">
        <f>E11*0.1</f>
        <v/>
      </c>
      <c r="F37" s="73" t="inlineStr">
        <is>
          <t>buah</t>
        </is>
      </c>
      <c r="G37" s="336" t="n">
        <v>5700</v>
      </c>
      <c r="H37" s="344" t="n"/>
      <c r="I37" s="410">
        <f>((G37*E37))</f>
        <v/>
      </c>
      <c r="J37" s="411" t="n"/>
      <c r="K37" s="22" t="n"/>
    </row>
    <row r="38" ht="14.25" customHeight="1" s="324">
      <c r="B38" s="22" t="n"/>
      <c r="C38" s="266" t="n"/>
      <c r="D38" s="72" t="n"/>
      <c r="E38" s="412" t="inlineStr">
        <is>
          <t>Jumlah Harga Bahan</t>
        </is>
      </c>
      <c r="F38" s="343" t="n"/>
      <c r="G38" s="343" t="n"/>
      <c r="H38" s="344" t="n"/>
      <c r="I38" s="413">
        <f>SUM(I29:J37)</f>
        <v/>
      </c>
      <c r="J38" s="411" t="n"/>
      <c r="K38" s="22" t="n"/>
    </row>
    <row r="39" ht="14.25" customHeight="1" s="324">
      <c r="B39" s="22" t="n"/>
      <c r="C39" s="207" t="inlineStr">
        <is>
          <t>C</t>
        </is>
      </c>
      <c r="D39" s="72" t="inlineStr">
        <is>
          <t>WASTAFEL</t>
        </is>
      </c>
      <c r="E39" s="344" t="n"/>
      <c r="F39" s="73" t="n"/>
      <c r="G39" s="440" t="n"/>
      <c r="H39" s="344" t="n"/>
      <c r="I39" s="410" t="n"/>
      <c r="J39" s="411" t="n"/>
      <c r="K39" s="22" t="n"/>
    </row>
    <row r="40" ht="14.25" customHeight="1" s="324">
      <c r="B40" s="22" t="n"/>
      <c r="C40" s="266" t="n">
        <v>1</v>
      </c>
      <c r="D40" s="72" t="inlineStr">
        <is>
          <t>Wastafel</t>
        </is>
      </c>
      <c r="E40" s="264">
        <f>J11</f>
        <v/>
      </c>
      <c r="F40" s="73" t="inlineStr">
        <is>
          <t>buah</t>
        </is>
      </c>
      <c r="G40" s="437" t="n">
        <v>325000</v>
      </c>
      <c r="H40" s="344" t="n"/>
      <c r="I40" s="410">
        <f>((G40*E40))</f>
        <v/>
      </c>
      <c r="J40" s="411" t="n"/>
      <c r="K40" s="22" t="n"/>
    </row>
    <row r="41" ht="14.25" customHeight="1" s="324">
      <c r="B41" s="22" t="n"/>
      <c r="C41" s="207" t="n">
        <v>2</v>
      </c>
      <c r="D41" s="72" t="inlineStr">
        <is>
          <t>Semen Portland</t>
        </is>
      </c>
      <c r="E41" s="264">
        <f>IFERROR(J11*6,0)</f>
        <v/>
      </c>
      <c r="F41" s="73" t="inlineStr">
        <is>
          <t>kg</t>
        </is>
      </c>
      <c r="G41" s="336" t="n">
        <v>1300</v>
      </c>
      <c r="H41" s="344" t="n"/>
      <c r="I41" s="410">
        <f>((G41*E41))</f>
        <v/>
      </c>
      <c r="J41" s="411" t="n"/>
      <c r="K41" s="22" t="n"/>
    </row>
    <row r="42" ht="14.25" customHeight="1" s="324">
      <c r="B42" s="22" t="n"/>
      <c r="C42" s="266" t="n">
        <v>3</v>
      </c>
      <c r="D42" s="72" t="inlineStr">
        <is>
          <t>Pasir Pasang</t>
        </is>
      </c>
      <c r="E42" s="208">
        <f>IFERROR(J11*0.01,0)</f>
        <v/>
      </c>
      <c r="F42" s="73" t="inlineStr">
        <is>
          <t>m³</t>
        </is>
      </c>
      <c r="G42" s="336" t="n">
        <v>275000</v>
      </c>
      <c r="H42" s="344" t="n"/>
      <c r="I42" s="410">
        <f>((G42*E42))</f>
        <v/>
      </c>
      <c r="J42" s="411" t="n"/>
      <c r="K42" s="22" t="n"/>
    </row>
    <row r="43" ht="14.25" customHeight="1" s="324">
      <c r="B43" s="22" t="n"/>
      <c r="C43" s="266" t="n"/>
      <c r="D43" s="72" t="n"/>
      <c r="E43" s="412" t="inlineStr">
        <is>
          <t>Jumlah Harga Bahan</t>
        </is>
      </c>
      <c r="F43" s="343" t="n"/>
      <c r="G43" s="343" t="n"/>
      <c r="H43" s="344" t="n"/>
      <c r="I43" s="413">
        <f>SUM(I40:J42)</f>
        <v/>
      </c>
      <c r="J43" s="411" t="n"/>
      <c r="K43" s="22" t="n"/>
    </row>
    <row r="44" ht="14.25" customHeight="1" s="324">
      <c r="B44" s="22" t="n"/>
      <c r="C44" s="266" t="inlineStr">
        <is>
          <t>D</t>
        </is>
      </c>
      <c r="D44" s="72" t="inlineStr">
        <is>
          <t>BAK CUCI PIRING</t>
        </is>
      </c>
      <c r="E44" s="344" t="n"/>
      <c r="F44" s="73" t="n"/>
      <c r="G44" s="441" t="n"/>
      <c r="H44" s="442" t="n"/>
      <c r="I44" s="410" t="n"/>
      <c r="J44" s="411" t="n"/>
      <c r="K44" s="22" t="n"/>
    </row>
    <row r="45" ht="14.25" customHeight="1" s="324">
      <c r="B45" s="22" t="n"/>
      <c r="C45" s="207" t="n">
        <v>1</v>
      </c>
      <c r="D45" s="72" t="inlineStr">
        <is>
          <t>Bak Cuci Teraso</t>
        </is>
      </c>
      <c r="E45" s="264">
        <f>J10</f>
        <v/>
      </c>
      <c r="F45" s="73" t="inlineStr">
        <is>
          <t>buah</t>
        </is>
      </c>
      <c r="G45" s="336" t="n">
        <v>600000</v>
      </c>
      <c r="H45" s="344" t="n"/>
      <c r="I45" s="410">
        <f>((G45*E45))</f>
        <v/>
      </c>
      <c r="J45" s="411" t="n"/>
      <c r="K45" s="22" t="n"/>
    </row>
    <row r="46" ht="14.25" customHeight="1" s="324">
      <c r="B46" s="22" t="n"/>
      <c r="C46" s="207" t="n">
        <v>2</v>
      </c>
      <c r="D46" s="72" t="inlineStr">
        <is>
          <t>Water Drain</t>
        </is>
      </c>
      <c r="E46" s="264">
        <f>E45</f>
        <v/>
      </c>
      <c r="F46" s="73" t="inlineStr">
        <is>
          <t>buah</t>
        </is>
      </c>
      <c r="G46" s="336" t="n">
        <v>321000</v>
      </c>
      <c r="H46" s="344" t="n"/>
      <c r="I46" s="410">
        <f>((G46*E46))</f>
        <v/>
      </c>
      <c r="J46" s="411" t="n"/>
      <c r="K46" s="22" t="n"/>
    </row>
    <row r="47" ht="14.25" customHeight="1" s="324">
      <c r="B47" s="22" t="n"/>
      <c r="C47" s="207" t="n">
        <v>3</v>
      </c>
      <c r="D47" s="72" t="inlineStr">
        <is>
          <t>Semen Portland</t>
        </is>
      </c>
      <c r="E47" s="264">
        <f>IFERROR(J10*20,0)</f>
        <v/>
      </c>
      <c r="F47" s="73" t="inlineStr">
        <is>
          <t>kg</t>
        </is>
      </c>
      <c r="G47" s="336" t="n">
        <v>1300</v>
      </c>
      <c r="H47" s="344" t="n"/>
      <c r="I47" s="410">
        <f>((G47*E47))</f>
        <v/>
      </c>
      <c r="J47" s="411" t="n"/>
      <c r="K47" s="22" t="n"/>
    </row>
    <row r="48" ht="14.25" customHeight="1" s="324">
      <c r="B48" s="22" t="n"/>
      <c r="C48" s="207" t="n">
        <v>4</v>
      </c>
      <c r="D48" s="254" t="inlineStr">
        <is>
          <t>Pasir Pasang</t>
        </is>
      </c>
      <c r="E48" s="208">
        <f>IFERROR(J10*0.05,0)</f>
        <v/>
      </c>
      <c r="F48" s="73" t="inlineStr">
        <is>
          <t>m³</t>
        </is>
      </c>
      <c r="G48" s="336" t="n">
        <v>275000</v>
      </c>
      <c r="H48" s="344" t="n"/>
      <c r="I48" s="410">
        <f>((G48*E48))</f>
        <v/>
      </c>
      <c r="J48" s="411" t="n"/>
      <c r="K48" s="22" t="n"/>
    </row>
    <row r="49" ht="14.25" customHeight="1" s="324">
      <c r="B49" s="22" t="n"/>
      <c r="C49" s="215" t="n"/>
      <c r="D49" s="72" t="n"/>
      <c r="E49" s="412" t="inlineStr">
        <is>
          <t>Jumlah Harga Bahan</t>
        </is>
      </c>
      <c r="F49" s="343" t="n"/>
      <c r="G49" s="343" t="n"/>
      <c r="H49" s="344" t="n"/>
      <c r="I49" s="413">
        <f>SUM(I45:J48)</f>
        <v/>
      </c>
      <c r="J49" s="411" t="n"/>
      <c r="K49" s="22" t="n"/>
    </row>
    <row r="50" ht="14.25" customHeight="1" s="324">
      <c r="B50" s="22" t="n"/>
      <c r="C50" s="224" t="n"/>
      <c r="D50" s="416" t="inlineStr">
        <is>
          <t>Total Harga Tenaga Kerja dan Bahan</t>
        </is>
      </c>
      <c r="E50" s="417" t="n"/>
      <c r="F50" s="417" t="n"/>
      <c r="G50" s="417" t="n"/>
      <c r="H50" s="418" t="n"/>
      <c r="I50" s="419">
        <f>IFERROR(I27+I38+I43+I49,0)</f>
        <v/>
      </c>
      <c r="J50" s="420" t="n"/>
      <c r="K50" s="22" t="n"/>
    </row>
    <row r="51" ht="14.25" customHeight="1" s="324"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</row>
    <row r="52" ht="19.5" customHeight="1" s="324">
      <c r="B52" s="22" t="n"/>
      <c r="C52" s="22" t="n"/>
      <c r="D52" s="427" t="inlineStr">
        <is>
          <t>TOTAL HARGA PEKERJAAN INSTALASI AIR BERSIH</t>
        </is>
      </c>
      <c r="E52" s="330" t="n"/>
      <c r="F52" s="330" t="n"/>
      <c r="G52" s="330" t="n"/>
      <c r="H52" s="331" t="n"/>
      <c r="I52" s="428">
        <f>IFERROR(I50,0)</f>
        <v/>
      </c>
      <c r="J52" s="331" t="n"/>
      <c r="K52" s="22" t="n"/>
    </row>
    <row r="53" ht="14.25" customHeight="1" s="324"/>
    <row r="54" ht="14.25" customHeight="1" s="324"/>
    <row r="55" ht="14.25" customHeight="1" s="324"/>
    <row r="56" ht="14.25" customHeight="1" s="324"/>
    <row r="57" ht="14.25" customHeight="1" s="324"/>
    <row r="58" ht="14.25" customHeight="1" s="324"/>
    <row r="59" ht="14.25" customHeight="1" s="324"/>
    <row r="60" ht="14.25" customHeight="1" s="324"/>
    <row r="61" ht="14.25" customHeight="1" s="324"/>
    <row r="62" ht="14.25" customHeight="1" s="324"/>
    <row r="63" ht="14.25" customHeight="1" s="324"/>
    <row r="64" ht="14.25" customHeight="1" s="324"/>
    <row r="65" ht="14.25" customHeight="1" s="324"/>
    <row r="66" ht="14.25" customHeight="1" s="324"/>
    <row r="67" ht="14.25" customHeight="1" s="324"/>
    <row r="68" ht="14.25" customHeight="1" s="324"/>
    <row r="69" ht="14.25" customHeight="1" s="324"/>
    <row r="70" ht="14.25" customHeight="1" s="324"/>
    <row r="71" ht="14.25" customHeight="1" s="324"/>
    <row r="72" ht="14.25" customHeight="1" s="324"/>
    <row r="73" ht="14.25" customHeight="1" s="324"/>
    <row r="74" ht="14.25" customHeight="1" s="324"/>
    <row r="75" ht="14.25" customHeight="1" s="324"/>
    <row r="76" ht="14.25" customHeight="1" s="324"/>
    <row r="77" ht="14.25" customHeight="1" s="324"/>
    <row r="78" ht="14.25" customHeight="1" s="324"/>
    <row r="79" ht="14.25" customHeight="1" s="324"/>
    <row r="80" ht="14.25" customHeight="1" s="324"/>
    <row r="81" ht="14.25" customHeight="1" s="324"/>
    <row r="82" ht="14.25" customHeight="1" s="324"/>
    <row r="83" ht="14.25" customHeight="1" s="324"/>
    <row r="84" ht="14.25" customHeight="1" s="324"/>
    <row r="85" ht="14.25" customHeight="1" s="324"/>
    <row r="86" ht="14.25" customHeight="1" s="324"/>
    <row r="87" ht="14.25" customHeight="1" s="324"/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66">
    <mergeCell ref="I30:J30"/>
    <mergeCell ref="G21:H21"/>
    <mergeCell ref="I34:J34"/>
    <mergeCell ref="I46:J46"/>
    <mergeCell ref="G42:H42"/>
    <mergeCell ref="I49:J49"/>
    <mergeCell ref="I27:J27"/>
    <mergeCell ref="G36:H36"/>
    <mergeCell ref="I45:J45"/>
    <mergeCell ref="D22:E22"/>
    <mergeCell ref="G23:H23"/>
    <mergeCell ref="I36:J36"/>
    <mergeCell ref="G48:H48"/>
    <mergeCell ref="I26:J26"/>
    <mergeCell ref="G39:H39"/>
    <mergeCell ref="D52:H52"/>
    <mergeCell ref="I47:J47"/>
    <mergeCell ref="G22:H22"/>
    <mergeCell ref="D44:E44"/>
    <mergeCell ref="I32:J32"/>
    <mergeCell ref="E43:H43"/>
    <mergeCell ref="I25:J25"/>
    <mergeCell ref="I41:J41"/>
    <mergeCell ref="G37:H37"/>
    <mergeCell ref="G28:H28"/>
    <mergeCell ref="I37:J37"/>
    <mergeCell ref="I22:J22"/>
    <mergeCell ref="I28:J28"/>
    <mergeCell ref="I21:J21"/>
    <mergeCell ref="I43:J43"/>
    <mergeCell ref="G34:H34"/>
    <mergeCell ref="G24:H24"/>
    <mergeCell ref="G30:H30"/>
    <mergeCell ref="I24:J24"/>
    <mergeCell ref="G33:H33"/>
    <mergeCell ref="I42:J42"/>
    <mergeCell ref="I33:J33"/>
    <mergeCell ref="E38:H38"/>
    <mergeCell ref="D28:E28"/>
    <mergeCell ref="G45:H45"/>
    <mergeCell ref="I23:J23"/>
    <mergeCell ref="I39:J39"/>
    <mergeCell ref="I52:J52"/>
    <mergeCell ref="E3:J3"/>
    <mergeCell ref="I48:J48"/>
    <mergeCell ref="G26:H26"/>
    <mergeCell ref="D39:E39"/>
    <mergeCell ref="G35:H35"/>
    <mergeCell ref="G29:H29"/>
    <mergeCell ref="I44:J44"/>
    <mergeCell ref="I29:J29"/>
    <mergeCell ref="I35:J35"/>
    <mergeCell ref="I38:J38"/>
    <mergeCell ref="I40:J40"/>
    <mergeCell ref="G47:H47"/>
    <mergeCell ref="G32:H32"/>
    <mergeCell ref="G25:H25"/>
    <mergeCell ref="G41:H41"/>
    <mergeCell ref="G31:H31"/>
    <mergeCell ref="G46:H46"/>
    <mergeCell ref="I50:J50"/>
    <mergeCell ref="I31:J31"/>
    <mergeCell ref="G40:H40"/>
    <mergeCell ref="E49:H49"/>
    <mergeCell ref="E27:H27"/>
    <mergeCell ref="D50:H50"/>
  </mergeCells>
  <dataValidations count="1">
    <dataValidation sqref="B23:B26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theme="1"/>
    <outlinePr summaryBelow="1" summaryRight="1"/>
    <pageSetUpPr/>
  </sheetPr>
  <dimension ref="A1:T7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1.71" customWidth="1" style="324" min="1" max="1"/>
    <col width="3.86" customWidth="1" style="324" min="2" max="2"/>
    <col width="7.71" customWidth="1" style="324" min="3" max="3"/>
    <col width="20.71" customWidth="1" style="324" min="4" max="4"/>
    <col width="9.710000000000001" customWidth="1" style="324" min="5" max="5"/>
    <col width="7.57" customWidth="1" style="324" min="6" max="6"/>
    <col width="6.71" customWidth="1" style="324" min="7" max="7"/>
    <col width="9.140000000000001" customWidth="1" style="324" min="8" max="8"/>
    <col width="9.710000000000001" customWidth="1" style="324" min="9" max="10"/>
    <col width="5.86" customWidth="1" style="324" min="11" max="11"/>
    <col width="3.86" customWidth="1" style="324" min="12" max="12"/>
    <col width="9.710000000000001" customWidth="1" style="324" min="13" max="13"/>
    <col width="20.71" customWidth="1" style="324" min="14" max="14"/>
    <col width="9.710000000000001" customWidth="1" style="324" min="15" max="15"/>
    <col width="7.57" customWidth="1" style="324" min="16" max="16"/>
    <col width="6.71" customWidth="1" style="324" min="17" max="17"/>
    <col width="9.140000000000001" customWidth="1" style="324" min="18" max="18"/>
    <col width="9.710000000000001" customWidth="1" style="324" min="19" max="20"/>
    <col width="8.710000000000001" customWidth="1" style="324" min="21" max="26"/>
  </cols>
  <sheetData>
    <row r="1" ht="14.25" customHeight="1" s="324"/>
    <row r="2" ht="14.25" customHeight="1" s="324"/>
    <row r="3" ht="14.25" customHeight="1" s="324">
      <c r="E3" s="329" t="inlineStr">
        <is>
          <t>AHSP SE BHINA KONSTRUKSI NO. 30 TAHUN 2025</t>
        </is>
      </c>
      <c r="F3" s="330" t="n"/>
      <c r="G3" s="330" t="n"/>
      <c r="H3" s="330" t="n"/>
      <c r="I3" s="330" t="n"/>
      <c r="J3" s="331" t="n"/>
    </row>
    <row r="4" ht="14.25" customHeight="1" s="324">
      <c r="B4" s="22" t="n"/>
      <c r="C4" s="127" t="inlineStr">
        <is>
          <t>19.</t>
        </is>
      </c>
      <c r="D4" s="19" t="inlineStr">
        <is>
          <t>PEKERJAAN SANITASI &amp; AIR LIMBAH</t>
        </is>
      </c>
      <c r="E4" s="22" t="n"/>
      <c r="F4" s="22" t="n"/>
      <c r="G4" s="22" t="n"/>
      <c r="H4" s="22" t="n"/>
      <c r="I4" s="22" t="n"/>
      <c r="J4" s="22" t="n"/>
      <c r="K4" s="22" t="n"/>
    </row>
    <row r="5" ht="14.25" customHeight="1" s="324">
      <c r="B5" s="22" t="n"/>
      <c r="C5" s="22" t="n"/>
      <c r="D5" s="184" t="n"/>
      <c r="E5" s="22" t="n"/>
      <c r="F5" s="22" t="n"/>
      <c r="G5" s="22" t="n"/>
      <c r="H5" s="22" t="n"/>
      <c r="I5" s="22" t="n"/>
      <c r="J5" s="22" t="n"/>
      <c r="K5" s="22" t="n"/>
    </row>
    <row r="6" ht="14.25" customHeight="1" s="324">
      <c r="B6" s="22" t="n"/>
      <c r="C6" s="44" t="inlineStr">
        <is>
          <t>19.1.</t>
        </is>
      </c>
      <c r="D6" s="19" t="inlineStr">
        <is>
          <t>Dimensi Utama</t>
        </is>
      </c>
      <c r="E6" s="22" t="n"/>
      <c r="F6" s="22" t="n"/>
      <c r="G6" s="22" t="n"/>
      <c r="H6" s="22" t="n"/>
      <c r="I6" s="22" t="n"/>
      <c r="J6" s="81">
        <f>E8+E9</f>
        <v/>
      </c>
      <c r="K6" s="22" t="n"/>
    </row>
    <row r="7" ht="3.75" customHeight="1" s="324">
      <c r="B7" s="22" t="n"/>
      <c r="C7" s="22" t="n"/>
      <c r="D7" s="24" t="n"/>
      <c r="E7" s="22" t="n"/>
      <c r="F7" s="22" t="n"/>
      <c r="G7" s="127" t="n"/>
      <c r="H7" s="24" t="n"/>
      <c r="I7" s="22" t="n"/>
      <c r="J7" s="100" t="n"/>
      <c r="K7" s="22" t="n"/>
    </row>
    <row r="8" ht="14.25" customHeight="1" s="324">
      <c r="B8" s="22" t="n"/>
      <c r="C8" s="26" t="inlineStr">
        <is>
          <t>P</t>
        </is>
      </c>
      <c r="D8" s="22" t="inlineStr">
        <is>
          <t>Pipa Air Limbah (3")</t>
        </is>
      </c>
      <c r="E8" s="186" t="n">
        <v>26</v>
      </c>
      <c r="F8" s="22" t="inlineStr">
        <is>
          <t>m</t>
        </is>
      </c>
      <c r="G8" s="246" t="n"/>
      <c r="H8" s="22" t="inlineStr">
        <is>
          <t>Floor Drain</t>
        </is>
      </c>
      <c r="I8" s="22" t="n"/>
      <c r="J8" s="231" t="n">
        <v>3</v>
      </c>
      <c r="K8" s="22" t="inlineStr">
        <is>
          <t>buah</t>
        </is>
      </c>
    </row>
    <row r="9" ht="14.25" customHeight="1" s="324">
      <c r="B9" s="22" t="n"/>
      <c r="C9" s="26" t="inlineStr">
        <is>
          <t>L</t>
        </is>
      </c>
      <c r="D9" s="22" t="inlineStr">
        <is>
          <t>Jarak Septic Tank ke WC</t>
        </is>
      </c>
      <c r="E9" s="186" t="n">
        <v>10</v>
      </c>
      <c r="F9" s="22" t="inlineStr">
        <is>
          <t>m</t>
        </is>
      </c>
      <c r="G9" s="246" t="n"/>
      <c r="H9" s="22" t="inlineStr">
        <is>
          <t>Bak Kontrol</t>
        </is>
      </c>
      <c r="I9" s="22" t="n"/>
      <c r="J9" s="231" t="n">
        <v>2</v>
      </c>
      <c r="K9" s="22" t="inlineStr">
        <is>
          <t>unit</t>
        </is>
      </c>
    </row>
    <row r="10" ht="14.25" customHeight="1" s="324">
      <c r="B10" s="22" t="n"/>
      <c r="C10" s="127" t="n"/>
      <c r="D10" s="22" t="inlineStr">
        <is>
          <t>Kloset Duduk</t>
        </is>
      </c>
      <c r="E10" s="231" t="n">
        <v>1</v>
      </c>
      <c r="F10" s="22" t="inlineStr">
        <is>
          <t>unit</t>
        </is>
      </c>
      <c r="G10" s="22" t="n"/>
      <c r="H10" s="22" t="inlineStr">
        <is>
          <t>Sumur Resapan</t>
        </is>
      </c>
      <c r="I10" s="22" t="n"/>
      <c r="J10" s="231" t="n">
        <v>1</v>
      </c>
      <c r="K10" s="22" t="inlineStr">
        <is>
          <t>unit</t>
        </is>
      </c>
    </row>
    <row r="11" ht="14.25" customHeight="1" s="324">
      <c r="B11" s="22" t="n"/>
      <c r="C11" s="22" t="n"/>
      <c r="D11" s="22" t="inlineStr">
        <is>
          <t>Kloset Jongkok</t>
        </is>
      </c>
      <c r="E11" s="231" t="n">
        <v>1</v>
      </c>
      <c r="F11" s="22" t="inlineStr">
        <is>
          <t>unit</t>
        </is>
      </c>
      <c r="G11" s="22" t="n"/>
      <c r="H11" s="22" t="n"/>
      <c r="I11" s="22" t="n"/>
      <c r="J11" s="100" t="n"/>
      <c r="K11" s="22" t="n"/>
    </row>
    <row r="12" ht="14.25" customHeight="1" s="324">
      <c r="B12" s="22" t="n"/>
      <c r="C12" s="22" t="n"/>
      <c r="D12" s="22" t="n"/>
      <c r="E12" s="232" t="n"/>
      <c r="F12" s="22" t="n"/>
      <c r="G12" s="22" t="n"/>
      <c r="H12" s="22" t="n"/>
      <c r="I12" s="22" t="n"/>
      <c r="J12" s="232" t="n"/>
      <c r="K12" s="22" t="n"/>
    </row>
    <row r="13" ht="14.25" customHeight="1" s="324">
      <c r="B13" s="22" t="n"/>
      <c r="C13" s="190" t="inlineStr">
        <is>
          <t>19.2.</t>
        </is>
      </c>
      <c r="D13" s="191" t="inlineStr">
        <is>
          <t>Volume</t>
        </is>
      </c>
      <c r="E13" s="22" t="n"/>
      <c r="F13" s="22" t="n"/>
      <c r="G13" s="22" t="n"/>
      <c r="H13" s="22" t="n"/>
      <c r="I13" s="22" t="n"/>
      <c r="J13" s="232" t="n"/>
      <c r="K13" s="22" t="n"/>
    </row>
    <row r="14" ht="14.25" customHeight="1" s="324">
      <c r="B14" s="22" t="n"/>
      <c r="C14" s="22" t="n"/>
      <c r="D14" s="22" t="inlineStr">
        <is>
          <t>Pipa Limbah 3"</t>
        </is>
      </c>
      <c r="E14" s="255">
        <f>IFERROR(E8*120%,0)</f>
        <v/>
      </c>
      <c r="F14" s="22" t="inlineStr">
        <is>
          <t>m</t>
        </is>
      </c>
      <c r="G14" s="22" t="n"/>
      <c r="H14" s="22" t="n"/>
      <c r="I14" s="22" t="n"/>
      <c r="J14" s="268" t="n"/>
      <c r="K14" s="22" t="n"/>
    </row>
    <row r="15" ht="14.25" customHeight="1" s="324">
      <c r="B15" s="22" t="n"/>
      <c r="C15" s="22" t="n"/>
      <c r="D15" s="22" t="inlineStr">
        <is>
          <t>Pipa Kloset 4"</t>
        </is>
      </c>
      <c r="E15" s="255">
        <f>IFERROR(E9*120%,0)</f>
        <v/>
      </c>
      <c r="F15" s="22" t="inlineStr">
        <is>
          <t>m</t>
        </is>
      </c>
      <c r="G15" s="22" t="n"/>
      <c r="H15" s="22" t="n"/>
      <c r="I15" s="22" t="n"/>
      <c r="J15" s="22" t="n"/>
      <c r="K15" s="22" t="n"/>
    </row>
    <row r="16" ht="14.25" customHeight="1" s="324">
      <c r="B16" s="22" t="n"/>
      <c r="C16" s="22" t="n"/>
      <c r="D16" s="22" t="n"/>
      <c r="E16" s="268" t="n"/>
      <c r="F16" s="22" t="n"/>
      <c r="G16" s="22" t="n"/>
      <c r="H16" s="22" t="n"/>
      <c r="I16" s="22" t="n"/>
      <c r="J16" s="22" t="n"/>
      <c r="K16" s="22" t="n"/>
    </row>
    <row r="17" ht="14.25" customHeight="1" s="324">
      <c r="B17" s="22" t="n"/>
      <c r="C17" s="190" t="inlineStr">
        <is>
          <t>19.3.</t>
        </is>
      </c>
      <c r="D17" s="191" t="inlineStr">
        <is>
          <t>Result</t>
        </is>
      </c>
      <c r="E17" s="22" t="n"/>
      <c r="F17" s="22" t="n"/>
      <c r="G17" s="22" t="n"/>
      <c r="H17" s="22" t="n"/>
      <c r="I17" s="22" t="n"/>
      <c r="J17" s="22" t="n"/>
      <c r="K17" s="22" t="n"/>
    </row>
    <row r="18" ht="14.25" customHeight="1" s="324">
      <c r="B18" s="22" t="n"/>
      <c r="C18" s="191" t="inlineStr">
        <is>
          <t>19.3.1</t>
        </is>
      </c>
      <c r="D18" s="191" t="inlineStr">
        <is>
          <t>Pekerjaan Pemasangan Kloset Duduk</t>
        </is>
      </c>
      <c r="E18" s="22" t="n"/>
      <c r="F18" s="22" t="n"/>
      <c r="G18" s="22" t="n"/>
      <c r="H18" s="22" t="n"/>
      <c r="I18" s="22" t="n"/>
      <c r="J18" s="22" t="n"/>
      <c r="K18" s="22" t="n"/>
    </row>
    <row r="19" ht="14.25" customHeight="1" s="324">
      <c r="B19" s="22" t="n"/>
      <c r="C19" s="195" t="inlineStr">
        <is>
          <t>No</t>
        </is>
      </c>
      <c r="D19" s="196" t="inlineStr">
        <is>
          <t>Uraian</t>
        </is>
      </c>
      <c r="E19" s="196" t="inlineStr">
        <is>
          <t>Volume</t>
        </is>
      </c>
      <c r="F19" s="196" t="inlineStr">
        <is>
          <t>Satuan</t>
        </is>
      </c>
      <c r="G19" s="196" t="inlineStr">
        <is>
          <t>Harga Satuan (Rp)</t>
        </is>
      </c>
      <c r="H19" s="404" t="n"/>
      <c r="I19" s="405" t="inlineStr">
        <is>
          <t>Jumlah Harga (Rp)</t>
        </is>
      </c>
      <c r="J19" s="398" t="n"/>
      <c r="K19" s="22" t="n"/>
    </row>
    <row r="20" ht="14.25" customHeight="1" s="324">
      <c r="C20" s="200" t="inlineStr">
        <is>
          <t>A</t>
        </is>
      </c>
      <c r="D20" s="406" t="inlineStr">
        <is>
          <t>TENAGA KERJA</t>
        </is>
      </c>
      <c r="E20" s="407" t="n"/>
      <c r="F20" s="203" t="n"/>
      <c r="G20" s="203" t="n"/>
      <c r="H20" s="407" t="n"/>
      <c r="I20" s="408" t="n"/>
      <c r="J20" s="409" t="n"/>
    </row>
    <row r="21" ht="14.25" customHeight="1" s="324">
      <c r="B21" s="262" t="n">
        <v>1</v>
      </c>
      <c r="C21" s="207" t="n">
        <v>1</v>
      </c>
      <c r="D21" s="72" t="inlineStr">
        <is>
          <t>Pekerja</t>
        </is>
      </c>
      <c r="E21" s="208">
        <f>IFERROR(E10*0.5,0)</f>
        <v/>
      </c>
      <c r="F21" s="73" t="inlineStr">
        <is>
          <t>OH</t>
        </is>
      </c>
      <c r="G21" s="336" t="n">
        <v>100000</v>
      </c>
      <c r="H21" s="344" t="n"/>
      <c r="I21" s="410">
        <f>((G21*E21*B21))</f>
        <v/>
      </c>
      <c r="J21" s="411" t="n"/>
    </row>
    <row r="22" ht="14.25" customHeight="1" s="324">
      <c r="B22" s="262" t="n">
        <v>1</v>
      </c>
      <c r="C22" s="207" t="n">
        <v>2</v>
      </c>
      <c r="D22" s="72" t="inlineStr">
        <is>
          <t>Tukang</t>
        </is>
      </c>
      <c r="E22" s="208">
        <f>IFERROR(E10*1.2,0)</f>
        <v/>
      </c>
      <c r="F22" s="73" t="inlineStr">
        <is>
          <t>OH</t>
        </is>
      </c>
      <c r="G22" s="336" t="n">
        <v>145000</v>
      </c>
      <c r="H22" s="344" t="n"/>
      <c r="I22" s="410">
        <f>((G22*E22*B22))</f>
        <v/>
      </c>
      <c r="J22" s="411" t="n"/>
    </row>
    <row r="23" ht="14.25" customHeight="1" s="324">
      <c r="B23" s="262" t="n">
        <v>1</v>
      </c>
      <c r="C23" s="207" t="n">
        <v>3</v>
      </c>
      <c r="D23" s="72" t="inlineStr">
        <is>
          <t>Kepala Tukang</t>
        </is>
      </c>
      <c r="E23" s="208">
        <f>IFERROR(E10*0.12,0)</f>
        <v/>
      </c>
      <c r="F23" s="73" t="inlineStr">
        <is>
          <t>OH</t>
        </is>
      </c>
      <c r="G23" s="336" t="n">
        <v>175000</v>
      </c>
      <c r="H23" s="344" t="n"/>
      <c r="I23" s="410">
        <f>((G23*E23*B23))</f>
        <v/>
      </c>
      <c r="J23" s="411" t="n"/>
    </row>
    <row r="24" ht="14.25" customHeight="1" s="324">
      <c r="B24" s="262" t="n">
        <v>1</v>
      </c>
      <c r="C24" s="207" t="n">
        <v>4</v>
      </c>
      <c r="D24" s="72" t="inlineStr">
        <is>
          <t>Mandor</t>
        </is>
      </c>
      <c r="E24" s="208">
        <f>IFERROR(E10*0.04,0)</f>
        <v/>
      </c>
      <c r="F24" s="73" t="inlineStr">
        <is>
          <t>OH</t>
        </is>
      </c>
      <c r="G24" s="336" t="n">
        <v>200000</v>
      </c>
      <c r="H24" s="344" t="n"/>
      <c r="I24" s="410">
        <f>((G24*E24*B24))</f>
        <v/>
      </c>
      <c r="J24" s="411" t="n"/>
    </row>
    <row r="25" ht="14.25" customHeight="1" s="324">
      <c r="B25" s="22" t="n"/>
      <c r="C25" s="215" t="n"/>
      <c r="D25" s="72" t="n"/>
      <c r="E25" s="412" t="inlineStr">
        <is>
          <t>Jumlah Harga Tenaga Kerja</t>
        </is>
      </c>
      <c r="F25" s="343" t="n"/>
      <c r="G25" s="343" t="n"/>
      <c r="H25" s="344" t="n"/>
      <c r="I25" s="413">
        <f>SUM(I21:J24)</f>
        <v/>
      </c>
      <c r="J25" s="411" t="n"/>
    </row>
    <row r="26" ht="14.25" customHeight="1" s="324">
      <c r="B26" s="22" t="n"/>
      <c r="C26" s="207" t="inlineStr">
        <is>
          <t>B</t>
        </is>
      </c>
      <c r="D26" s="254" t="inlineStr">
        <is>
          <t>BAHAN</t>
        </is>
      </c>
      <c r="E26" s="264" t="n"/>
      <c r="F26" s="73" t="n"/>
      <c r="G26" s="440" t="n"/>
      <c r="H26" s="344" t="n"/>
      <c r="I26" s="410" t="n"/>
      <c r="J26" s="411" t="n"/>
    </row>
    <row r="27" ht="14.25" customHeight="1" s="324">
      <c r="B27" s="22" t="n"/>
      <c r="C27" s="207" t="n">
        <v>1</v>
      </c>
      <c r="D27" s="254" t="inlineStr">
        <is>
          <t>Kloset duduk/monoblok</t>
        </is>
      </c>
      <c r="E27" s="264">
        <f>E10</f>
        <v/>
      </c>
      <c r="F27" s="73" t="inlineStr">
        <is>
          <t>unit</t>
        </is>
      </c>
      <c r="G27" s="336" t="n">
        <v>1490000</v>
      </c>
      <c r="H27" s="344" t="n"/>
      <c r="I27" s="410">
        <f>((G27*E27))</f>
        <v/>
      </c>
      <c r="J27" s="411" t="n"/>
    </row>
    <row r="28" ht="14.25" customHeight="1" s="324">
      <c r="B28" s="22" t="n"/>
      <c r="C28" s="207" t="n">
        <v>2</v>
      </c>
      <c r="D28" s="254" t="inlineStr">
        <is>
          <t>Flexible hose</t>
        </is>
      </c>
      <c r="E28" s="264">
        <f>((E10*1))</f>
        <v/>
      </c>
      <c r="F28" s="73" t="inlineStr">
        <is>
          <t>buah</t>
        </is>
      </c>
      <c r="G28" s="336" t="n">
        <v>55000</v>
      </c>
      <c r="H28" s="344" t="n"/>
      <c r="I28" s="410">
        <f>((G28*E28))</f>
        <v/>
      </c>
      <c r="J28" s="411" t="n"/>
    </row>
    <row r="29" ht="14.25" customHeight="1" s="324">
      <c r="B29" s="22" t="n"/>
      <c r="C29" s="207" t="n"/>
      <c r="D29" s="72" t="n"/>
      <c r="E29" s="412" t="inlineStr">
        <is>
          <t>Jumlah Harga Bahan</t>
        </is>
      </c>
      <c r="F29" s="343" t="n"/>
      <c r="G29" s="343" t="n"/>
      <c r="H29" s="344" t="n"/>
      <c r="I29" s="413">
        <f>SUM(I27:J28)</f>
        <v/>
      </c>
      <c r="J29" s="411" t="n"/>
    </row>
    <row r="30" ht="14.25" customHeight="1" s="324">
      <c r="B30" s="22" t="n"/>
      <c r="C30" s="258" t="n"/>
      <c r="D30" s="443" t="inlineStr">
        <is>
          <t>Jumlah Total Harga Tenaga Kerja dan Bahan</t>
        </is>
      </c>
      <c r="E30" s="417" t="n"/>
      <c r="F30" s="417" t="n"/>
      <c r="G30" s="417" t="n"/>
      <c r="H30" s="418" t="n"/>
      <c r="I30" s="419">
        <f>IFERROR(I25+I29,0)</f>
        <v/>
      </c>
      <c r="J30" s="420" t="n"/>
    </row>
    <row r="31" ht="14.25" customHeight="1" s="324">
      <c r="B31" s="22" t="n"/>
      <c r="C31" s="38" t="n"/>
      <c r="D31" s="22" t="n"/>
      <c r="E31" s="232" t="n"/>
      <c r="F31" s="38" t="n"/>
      <c r="G31" s="337" t="n"/>
      <c r="I31" s="337" t="n"/>
    </row>
    <row r="32" ht="14.25" customHeight="1" s="324">
      <c r="B32" s="22" t="n"/>
      <c r="C32" s="191" t="inlineStr">
        <is>
          <t>19.3.2</t>
        </is>
      </c>
      <c r="D32" s="191" t="inlineStr">
        <is>
          <t>Pekerjaan Pemasangan Kloset Jongkok</t>
        </is>
      </c>
      <c r="E32" s="22" t="n"/>
      <c r="F32" s="22" t="n"/>
      <c r="G32" s="22" t="n"/>
      <c r="H32" s="22" t="n"/>
      <c r="I32" s="22" t="n"/>
      <c r="J32" s="22" t="n"/>
      <c r="L32" s="22" t="n"/>
      <c r="M32" s="191" t="inlineStr">
        <is>
          <t>19.3.5</t>
        </is>
      </c>
      <c r="N32" s="191" t="inlineStr">
        <is>
          <t>Pekerjaan Sumur Resapan Air Limbah Diameter 80 cm, T=100 cm</t>
        </is>
      </c>
      <c r="O32" s="22" t="n"/>
      <c r="P32" s="22" t="n"/>
      <c r="Q32" s="22" t="n"/>
      <c r="R32" s="22" t="n"/>
      <c r="S32" s="22" t="n"/>
      <c r="T32" s="22" t="n"/>
    </row>
    <row r="33" ht="14.25" customHeight="1" s="324">
      <c r="B33" s="22" t="n"/>
      <c r="C33" s="195" t="inlineStr">
        <is>
          <t>No</t>
        </is>
      </c>
      <c r="D33" s="196" t="inlineStr">
        <is>
          <t>Uraian</t>
        </is>
      </c>
      <c r="E33" s="196" t="inlineStr">
        <is>
          <t>Volume</t>
        </is>
      </c>
      <c r="F33" s="196" t="inlineStr">
        <is>
          <t>Satuan</t>
        </is>
      </c>
      <c r="G33" s="196" t="inlineStr">
        <is>
          <t>Harga Satuan (Rp)</t>
        </is>
      </c>
      <c r="H33" s="404" t="n"/>
      <c r="I33" s="405" t="inlineStr">
        <is>
          <t>Jumlah Harga (Rp)</t>
        </is>
      </c>
      <c r="J33" s="398" t="n"/>
      <c r="L33" s="22" t="n"/>
      <c r="M33" s="195" t="inlineStr">
        <is>
          <t>No</t>
        </is>
      </c>
      <c r="N33" s="196" t="inlineStr">
        <is>
          <t>Uraian</t>
        </is>
      </c>
      <c r="O33" s="196" t="inlineStr">
        <is>
          <t>Volume</t>
        </is>
      </c>
      <c r="P33" s="196" t="inlineStr">
        <is>
          <t>Satuan</t>
        </is>
      </c>
      <c r="Q33" s="196" t="inlineStr">
        <is>
          <t>Harga Satuan (Rp)</t>
        </is>
      </c>
      <c r="R33" s="404" t="n"/>
      <c r="S33" s="405" t="inlineStr">
        <is>
          <t>Jumlah Harga (Rp)</t>
        </is>
      </c>
      <c r="T33" s="398" t="n"/>
    </row>
    <row r="34" ht="14.25" customHeight="1" s="324">
      <c r="C34" s="200" t="inlineStr">
        <is>
          <t>A</t>
        </is>
      </c>
      <c r="D34" s="406" t="inlineStr">
        <is>
          <t>TENAGA KERJA</t>
        </is>
      </c>
      <c r="E34" s="407" t="n"/>
      <c r="F34" s="203" t="n"/>
      <c r="G34" s="203" t="n"/>
      <c r="H34" s="407" t="n"/>
      <c r="I34" s="408" t="n"/>
      <c r="J34" s="409" t="n"/>
      <c r="M34" s="200" t="inlineStr">
        <is>
          <t>A</t>
        </is>
      </c>
      <c r="N34" s="406" t="inlineStr">
        <is>
          <t>TENAGA KERJA</t>
        </is>
      </c>
      <c r="O34" s="407" t="n"/>
      <c r="P34" s="203" t="n"/>
      <c r="Q34" s="203" t="n"/>
      <c r="R34" s="407" t="n"/>
      <c r="S34" s="408" t="n"/>
      <c r="T34" s="409" t="n"/>
    </row>
    <row r="35" ht="14.25" customHeight="1" s="324">
      <c r="B35" s="262" t="n">
        <v>1</v>
      </c>
      <c r="C35" s="207" t="n">
        <v>1</v>
      </c>
      <c r="D35" s="72" t="inlineStr">
        <is>
          <t>Pekerja</t>
        </is>
      </c>
      <c r="E35" s="208">
        <f>IFERROR(E11*0.5,0)</f>
        <v/>
      </c>
      <c r="F35" s="73" t="inlineStr">
        <is>
          <t>OH</t>
        </is>
      </c>
      <c r="G35" s="336" t="n">
        <v>100000</v>
      </c>
      <c r="H35" s="344" t="n"/>
      <c r="I35" s="410">
        <f>((G35*E35*B35))</f>
        <v/>
      </c>
      <c r="J35" s="411" t="n"/>
      <c r="L35" s="262" t="n">
        <v>1</v>
      </c>
      <c r="M35" s="207" t="n">
        <v>1</v>
      </c>
      <c r="N35" s="72" t="inlineStr">
        <is>
          <t>Pekerja</t>
        </is>
      </c>
      <c r="O35" s="208">
        <f>IFERROR(J10*0.121,0)</f>
        <v/>
      </c>
      <c r="P35" s="73" t="inlineStr">
        <is>
          <t>OH</t>
        </is>
      </c>
      <c r="Q35" s="336" t="n">
        <v>100000</v>
      </c>
      <c r="R35" s="344" t="n"/>
      <c r="S35" s="410">
        <f>((Q35*O35*L35))</f>
        <v/>
      </c>
      <c r="T35" s="411" t="n"/>
    </row>
    <row r="36" ht="14.25" customHeight="1" s="324">
      <c r="B36" s="262" t="n">
        <v>1</v>
      </c>
      <c r="C36" s="207" t="n">
        <v>2</v>
      </c>
      <c r="D36" s="72" t="inlineStr">
        <is>
          <t>Tukang</t>
        </is>
      </c>
      <c r="E36" s="208">
        <f>IFERROR(E11*0.5,0)</f>
        <v/>
      </c>
      <c r="F36" s="73" t="inlineStr">
        <is>
          <t>OH</t>
        </is>
      </c>
      <c r="G36" s="336" t="n">
        <v>145000</v>
      </c>
      <c r="H36" s="344" t="n"/>
      <c r="I36" s="410">
        <f>((G36*E36*B36))</f>
        <v/>
      </c>
      <c r="J36" s="411" t="n"/>
      <c r="L36" s="262" t="n">
        <v>1</v>
      </c>
      <c r="M36" s="207" t="n">
        <v>2</v>
      </c>
      <c r="N36" s="72" t="inlineStr">
        <is>
          <t>Tukang</t>
        </is>
      </c>
      <c r="O36" s="208">
        <f>IFERROR(J10*0.203,0)</f>
        <v/>
      </c>
      <c r="P36" s="73" t="inlineStr">
        <is>
          <t>OH</t>
        </is>
      </c>
      <c r="Q36" s="336" t="n">
        <v>145000</v>
      </c>
      <c r="R36" s="344" t="n"/>
      <c r="S36" s="410">
        <f>((Q36*O36*L36))</f>
        <v/>
      </c>
      <c r="T36" s="411" t="n"/>
    </row>
    <row r="37" ht="14.25" customHeight="1" s="324">
      <c r="B37" s="262" t="n">
        <v>1</v>
      </c>
      <c r="C37" s="207" t="n">
        <v>3</v>
      </c>
      <c r="D37" s="72" t="inlineStr">
        <is>
          <t>Kepala Tukang</t>
        </is>
      </c>
      <c r="E37" s="208">
        <f>IFERROR(E11*0.05,0)</f>
        <v/>
      </c>
      <c r="F37" s="73" t="inlineStr">
        <is>
          <t>OH</t>
        </is>
      </c>
      <c r="G37" s="336" t="n">
        <v>175000</v>
      </c>
      <c r="H37" s="344" t="n"/>
      <c r="I37" s="410">
        <f>((G37*E37*B37))</f>
        <v/>
      </c>
      <c r="J37" s="411" t="n"/>
      <c r="L37" s="262" t="n">
        <v>1</v>
      </c>
      <c r="M37" s="207" t="n">
        <v>3</v>
      </c>
      <c r="N37" s="72" t="inlineStr">
        <is>
          <t>Kepala Tukang</t>
        </is>
      </c>
      <c r="O37" s="208">
        <f>IFERROR(J10*0.02,0)</f>
        <v/>
      </c>
      <c r="P37" s="73" t="inlineStr">
        <is>
          <t>OH</t>
        </is>
      </c>
      <c r="Q37" s="336" t="n">
        <v>175000</v>
      </c>
      <c r="R37" s="344" t="n"/>
      <c r="S37" s="410">
        <f>((Q37*O37*L37))</f>
        <v/>
      </c>
      <c r="T37" s="411" t="n"/>
    </row>
    <row r="38" ht="14.25" customHeight="1" s="324">
      <c r="B38" s="262" t="n">
        <v>1</v>
      </c>
      <c r="C38" s="207" t="n">
        <v>4</v>
      </c>
      <c r="D38" s="72" t="inlineStr">
        <is>
          <t>Mandor</t>
        </is>
      </c>
      <c r="E38" s="208">
        <f>IFERROR(E11*0.0167,0)</f>
        <v/>
      </c>
      <c r="F38" s="73" t="inlineStr">
        <is>
          <t>OH</t>
        </is>
      </c>
      <c r="G38" s="336" t="n">
        <v>200000</v>
      </c>
      <c r="H38" s="344" t="n"/>
      <c r="I38" s="410">
        <f>((G38*E38*B38))</f>
        <v/>
      </c>
      <c r="J38" s="411" t="n"/>
      <c r="L38" s="262" t="n">
        <v>1</v>
      </c>
      <c r="M38" s="207" t="n">
        <v>4</v>
      </c>
      <c r="N38" s="72" t="inlineStr">
        <is>
          <t>Mandor</t>
        </is>
      </c>
      <c r="O38" s="208">
        <f>IFERROR(J10*0.006,0)</f>
        <v/>
      </c>
      <c r="P38" s="73" t="inlineStr">
        <is>
          <t>OH</t>
        </is>
      </c>
      <c r="Q38" s="336" t="n">
        <v>200000</v>
      </c>
      <c r="R38" s="344" t="n"/>
      <c r="S38" s="410">
        <f>((Q38*O38*L38))</f>
        <v/>
      </c>
      <c r="T38" s="411" t="n"/>
    </row>
    <row r="39" ht="14.25" customHeight="1" s="324">
      <c r="B39" s="22" t="n"/>
      <c r="C39" s="215" t="n"/>
      <c r="D39" s="72" t="n"/>
      <c r="E39" s="412" t="inlineStr">
        <is>
          <t>Jumlah Harga Tenaga Kerja</t>
        </is>
      </c>
      <c r="F39" s="343" t="n"/>
      <c r="G39" s="343" t="n"/>
      <c r="H39" s="344" t="n"/>
      <c r="I39" s="413">
        <f>SUM(I35:J38)</f>
        <v/>
      </c>
      <c r="J39" s="411" t="n"/>
      <c r="L39" s="22" t="n"/>
      <c r="M39" s="215" t="n"/>
      <c r="N39" s="72" t="n"/>
      <c r="O39" s="412" t="inlineStr">
        <is>
          <t>Jumlah Harga Tenaga Kerja</t>
        </is>
      </c>
      <c r="P39" s="343" t="n"/>
      <c r="Q39" s="343" t="n"/>
      <c r="R39" s="344" t="n"/>
      <c r="S39" s="413">
        <f>SUM(S35:T38)</f>
        <v/>
      </c>
      <c r="T39" s="411" t="n"/>
    </row>
    <row r="40" ht="14.25" customHeight="1" s="324">
      <c r="B40" s="22" t="n"/>
      <c r="C40" s="207" t="inlineStr">
        <is>
          <t>B</t>
        </is>
      </c>
      <c r="D40" s="254" t="inlineStr">
        <is>
          <t>BAHAN</t>
        </is>
      </c>
      <c r="E40" s="264" t="n"/>
      <c r="F40" s="73" t="n"/>
      <c r="G40" s="440" t="n"/>
      <c r="H40" s="344" t="n"/>
      <c r="I40" s="410" t="n"/>
      <c r="J40" s="411" t="n"/>
      <c r="L40" s="22" t="n"/>
      <c r="M40" s="207" t="inlineStr">
        <is>
          <t>B</t>
        </is>
      </c>
      <c r="N40" s="254" t="inlineStr">
        <is>
          <t>BAHAN</t>
        </is>
      </c>
      <c r="O40" s="344" t="n"/>
      <c r="P40" s="73" t="n"/>
      <c r="Q40" s="440" t="n"/>
      <c r="R40" s="344" t="n"/>
      <c r="S40" s="410" t="n"/>
      <c r="T40" s="411" t="n"/>
    </row>
    <row r="41" ht="14.25" customHeight="1" s="324">
      <c r="B41" s="22" t="n"/>
      <c r="C41" s="207" t="n">
        <v>1</v>
      </c>
      <c r="D41" s="254" t="inlineStr">
        <is>
          <t>Kloset jongkok</t>
        </is>
      </c>
      <c r="E41" s="264">
        <f>E11</f>
        <v/>
      </c>
      <c r="F41" s="73" t="inlineStr">
        <is>
          <t>unit</t>
        </is>
      </c>
      <c r="G41" s="336" t="n">
        <v>250000</v>
      </c>
      <c r="H41" s="344" t="n"/>
      <c r="I41" s="410">
        <f>((G41*E41))</f>
        <v/>
      </c>
      <c r="J41" s="411" t="n"/>
      <c r="L41" s="22" t="n"/>
      <c r="M41" s="207" t="n">
        <v>1</v>
      </c>
      <c r="N41" s="72" t="inlineStr">
        <is>
          <t>Galian tanah biasa</t>
        </is>
      </c>
      <c r="O41" s="208">
        <f>IFERROR(J10*2,0)</f>
        <v/>
      </c>
      <c r="P41" s="73" t="inlineStr">
        <is>
          <t>m³</t>
        </is>
      </c>
      <c r="Q41" s="336" t="n">
        <v>45000</v>
      </c>
      <c r="R41" s="344" t="n"/>
      <c r="S41" s="410">
        <f>((Q41*O41))</f>
        <v/>
      </c>
      <c r="T41" s="411" t="n"/>
    </row>
    <row r="42" ht="14.25" customHeight="1" s="324">
      <c r="B42" s="22" t="n"/>
      <c r="C42" s="207" t="n">
        <v>2</v>
      </c>
      <c r="D42" s="254" t="inlineStr">
        <is>
          <t>Pasangan bata 1:3</t>
        </is>
      </c>
      <c r="E42" s="208">
        <f>IFERROR(E11*0.036,0)</f>
        <v/>
      </c>
      <c r="F42" s="73" t="inlineStr">
        <is>
          <t>m²</t>
        </is>
      </c>
      <c r="G42" s="336" t="n">
        <v>128600</v>
      </c>
      <c r="H42" s="344" t="n"/>
      <c r="I42" s="410">
        <f>((G42*E42))</f>
        <v/>
      </c>
      <c r="J42" s="411" t="n"/>
      <c r="L42" s="22" t="n"/>
      <c r="M42" s="207" t="n">
        <v>2</v>
      </c>
      <c r="N42" s="72" t="inlineStr">
        <is>
          <t>Buis beton dia. 80 cm</t>
        </is>
      </c>
      <c r="O42" s="264">
        <f>IFERROR(J10*2,0)</f>
        <v/>
      </c>
      <c r="P42" s="73" t="inlineStr">
        <is>
          <t>buah</t>
        </is>
      </c>
      <c r="Q42" s="336" t="n">
        <v>255400</v>
      </c>
      <c r="R42" s="344" t="n"/>
      <c r="S42" s="410">
        <f>((Q42*O42))</f>
        <v/>
      </c>
      <c r="T42" s="411" t="n"/>
    </row>
    <row r="43" ht="14.25" customHeight="1" s="324">
      <c r="B43" s="22" t="n"/>
      <c r="C43" s="207" t="n"/>
      <c r="D43" s="72" t="n"/>
      <c r="E43" s="412" t="inlineStr">
        <is>
          <t>Jumlah Harga Bahan</t>
        </is>
      </c>
      <c r="F43" s="343" t="n"/>
      <c r="G43" s="343" t="n"/>
      <c r="H43" s="344" t="n"/>
      <c r="I43" s="413">
        <f>SUM(I41:J42)</f>
        <v/>
      </c>
      <c r="J43" s="411" t="n"/>
      <c r="L43" s="22" t="n"/>
      <c r="M43" s="207" t="n">
        <v>3</v>
      </c>
      <c r="N43" s="72" t="inlineStr">
        <is>
          <t>Ijuk</t>
        </is>
      </c>
      <c r="O43" s="264">
        <f>IFERROR(J10*9,0)</f>
        <v/>
      </c>
      <c r="P43" s="73" t="inlineStr">
        <is>
          <t>kg</t>
        </is>
      </c>
      <c r="Q43" s="336" t="n">
        <v>7000</v>
      </c>
      <c r="R43" s="344" t="n"/>
      <c r="S43" s="410">
        <f>((Q43*O43))</f>
        <v/>
      </c>
      <c r="T43" s="411" t="n"/>
    </row>
    <row r="44" ht="14.25" customHeight="1" s="324">
      <c r="B44" s="22" t="n"/>
      <c r="C44" s="258" t="n"/>
      <c r="D44" s="443" t="inlineStr">
        <is>
          <t>Jumlah Total Harga Tenaga Kerja dan Bahan</t>
        </is>
      </c>
      <c r="E44" s="417" t="n"/>
      <c r="F44" s="417" t="n"/>
      <c r="G44" s="417" t="n"/>
      <c r="H44" s="418" t="n"/>
      <c r="I44" s="419">
        <f>IFERROR(I39+I43,0)</f>
        <v/>
      </c>
      <c r="J44" s="420" t="n"/>
      <c r="L44" s="22" t="n"/>
      <c r="M44" s="207" t="n">
        <v>4</v>
      </c>
      <c r="N44" s="302" t="inlineStr">
        <is>
          <t>Kerikil</t>
        </is>
      </c>
      <c r="O44" s="208">
        <f>IFERROR(J10*0.502,0)</f>
        <v/>
      </c>
      <c r="P44" s="264" t="inlineStr">
        <is>
          <t>m³</t>
        </is>
      </c>
      <c r="Q44" s="336" t="n">
        <v>352300</v>
      </c>
      <c r="R44" s="344" t="n"/>
      <c r="S44" s="410">
        <f>((Q44*O44))</f>
        <v/>
      </c>
      <c r="T44" s="411" t="n"/>
    </row>
    <row r="45" ht="14.25" customHeight="1" s="324">
      <c r="B45" s="22" t="n"/>
      <c r="C45" s="38" t="n"/>
      <c r="D45" s="184" t="n"/>
      <c r="E45" s="100" t="n"/>
      <c r="F45" s="38" t="n"/>
      <c r="G45" s="337" t="n"/>
      <c r="I45" s="337" t="n"/>
      <c r="M45" s="207" t="inlineStr">
        <is>
          <t>C</t>
        </is>
      </c>
      <c r="N45" s="72" t="inlineStr">
        <is>
          <t>TUTUP BETON BERTULANG</t>
        </is>
      </c>
      <c r="O45" s="344" t="n"/>
      <c r="P45" s="72" t="n"/>
      <c r="Q45" s="440" t="n"/>
      <c r="R45" s="344" t="n"/>
      <c r="S45" s="410" t="n"/>
      <c r="T45" s="411" t="n"/>
    </row>
    <row r="46" ht="14.25" customHeight="1" s="324">
      <c r="B46" s="22" t="n"/>
      <c r="C46" s="191" t="inlineStr">
        <is>
          <t>19.3.3</t>
        </is>
      </c>
      <c r="D46" s="191" t="inlineStr">
        <is>
          <t>Pekerjaan Pemasangan Pipa PVC AW 3" dan 4"</t>
        </is>
      </c>
      <c r="E46" s="22" t="n"/>
      <c r="F46" s="22" t="n"/>
      <c r="G46" s="22" t="n"/>
      <c r="H46" s="22" t="n"/>
      <c r="I46" s="22" t="n"/>
      <c r="J46" s="22" t="n"/>
      <c r="M46" s="207" t="n">
        <v>1</v>
      </c>
      <c r="N46" s="72" t="inlineStr">
        <is>
          <t>Beton</t>
        </is>
      </c>
      <c r="O46" s="208">
        <f>IFERROR(J10*0.05,0)</f>
        <v/>
      </c>
      <c r="P46" s="73" t="inlineStr">
        <is>
          <t>m³</t>
        </is>
      </c>
      <c r="Q46" s="336" t="n">
        <v>825000</v>
      </c>
      <c r="R46" s="344" t="n"/>
      <c r="S46" s="410">
        <f>((Q46*O46))</f>
        <v/>
      </c>
      <c r="T46" s="411" t="n"/>
    </row>
    <row r="47" ht="14.25" customHeight="1" s="324">
      <c r="B47" s="22" t="n"/>
      <c r="C47" s="195" t="inlineStr">
        <is>
          <t>No</t>
        </is>
      </c>
      <c r="D47" s="196" t="inlineStr">
        <is>
          <t>Uraian</t>
        </is>
      </c>
      <c r="E47" s="196" t="inlineStr">
        <is>
          <t>Volume</t>
        </is>
      </c>
      <c r="F47" s="196" t="inlineStr">
        <is>
          <t>Satuan</t>
        </is>
      </c>
      <c r="G47" s="196" t="inlineStr">
        <is>
          <t>Harga Satuan (Rp)</t>
        </is>
      </c>
      <c r="H47" s="404" t="n"/>
      <c r="I47" s="405" t="inlineStr">
        <is>
          <t>Jumlah Harga (Rp)</t>
        </is>
      </c>
      <c r="J47" s="398" t="n"/>
      <c r="M47" s="207" t="n">
        <v>2</v>
      </c>
      <c r="N47" s="72" t="inlineStr">
        <is>
          <t>Tulangan</t>
        </is>
      </c>
      <c r="O47" s="208">
        <f>IFERROR(J10*5.024,0)</f>
        <v/>
      </c>
      <c r="P47" s="73" t="inlineStr">
        <is>
          <t>kg</t>
        </is>
      </c>
      <c r="Q47" s="336" t="n">
        <v>10300</v>
      </c>
      <c r="R47" s="344" t="n"/>
      <c r="S47" s="410">
        <f>((Q47*O47))</f>
        <v/>
      </c>
      <c r="T47" s="411" t="n"/>
    </row>
    <row r="48" ht="14.25" customHeight="1" s="324">
      <c r="C48" s="200" t="inlineStr">
        <is>
          <t>A</t>
        </is>
      </c>
      <c r="D48" s="406" t="inlineStr">
        <is>
          <t>TENAGA KERJA</t>
        </is>
      </c>
      <c r="E48" s="407" t="n"/>
      <c r="F48" s="203" t="n"/>
      <c r="G48" s="203" t="n"/>
      <c r="H48" s="407" t="n"/>
      <c r="I48" s="408" t="n"/>
      <c r="J48" s="409" t="n"/>
      <c r="M48" s="207" t="n">
        <v>3</v>
      </c>
      <c r="N48" s="72" t="inlineStr">
        <is>
          <t>Bekisting</t>
        </is>
      </c>
      <c r="O48" s="208">
        <f>IFERROR(J10*0.502,0)</f>
        <v/>
      </c>
      <c r="P48" s="73" t="inlineStr">
        <is>
          <t>m²</t>
        </is>
      </c>
      <c r="Q48" s="336" t="n">
        <v>37500</v>
      </c>
      <c r="R48" s="344" t="n"/>
      <c r="S48" s="410">
        <f>((Q48*O48))</f>
        <v/>
      </c>
      <c r="T48" s="411" t="n"/>
    </row>
    <row r="49" ht="14.25" customHeight="1" s="324">
      <c r="B49" s="262" t="n">
        <v>1</v>
      </c>
      <c r="C49" s="207" t="n">
        <v>1</v>
      </c>
      <c r="D49" s="72" t="inlineStr">
        <is>
          <t>Pekerja</t>
        </is>
      </c>
      <c r="E49" s="208">
        <f>IFERROR((E14+E15)*0.217,0)</f>
        <v/>
      </c>
      <c r="F49" s="73" t="inlineStr">
        <is>
          <t>OH</t>
        </is>
      </c>
      <c r="G49" s="336" t="n">
        <v>100000</v>
      </c>
      <c r="H49" s="344" t="n"/>
      <c r="I49" s="410">
        <f>((G49*E49*B49))</f>
        <v/>
      </c>
      <c r="J49" s="411" t="n"/>
      <c r="M49" s="207" t="n">
        <v>4</v>
      </c>
      <c r="N49" s="72" t="inlineStr">
        <is>
          <t>Pipa PVC D Ø 4"</t>
        </is>
      </c>
      <c r="O49" s="208">
        <f>IFERROR(J10*1.2,0)</f>
        <v/>
      </c>
      <c r="P49" s="73" t="inlineStr">
        <is>
          <t>m¹</t>
        </is>
      </c>
      <c r="Q49" s="336" t="n">
        <v>39575</v>
      </c>
      <c r="R49" s="344" t="n"/>
      <c r="S49" s="410">
        <f>((Q49*O49))</f>
        <v/>
      </c>
      <c r="T49" s="411" t="n"/>
    </row>
    <row r="50" ht="14.25" customHeight="1" s="324">
      <c r="B50" s="262" t="n">
        <v>1</v>
      </c>
      <c r="C50" s="207" t="n">
        <v>2</v>
      </c>
      <c r="D50" s="72" t="inlineStr">
        <is>
          <t>Tukang</t>
        </is>
      </c>
      <c r="E50" s="208">
        <f>IFERROR((E14+E15)*0.362,0)</f>
        <v/>
      </c>
      <c r="F50" s="73" t="inlineStr">
        <is>
          <t>OH</t>
        </is>
      </c>
      <c r="G50" s="336" t="n">
        <v>145000</v>
      </c>
      <c r="H50" s="344" t="n"/>
      <c r="I50" s="410">
        <f>((G50*E50*B50))</f>
        <v/>
      </c>
      <c r="J50" s="411" t="n"/>
      <c r="M50" s="215" t="n"/>
      <c r="N50" s="72" t="n"/>
      <c r="O50" s="412" t="inlineStr">
        <is>
          <t>Jumlah Harga Bahan</t>
        </is>
      </c>
      <c r="P50" s="343" t="n"/>
      <c r="Q50" s="343" t="n"/>
      <c r="R50" s="344" t="n"/>
      <c r="S50" s="413">
        <f>IFERROR(S41+S42+S43+S44+S46+S47+S48+S49,0)</f>
        <v/>
      </c>
      <c r="T50" s="411" t="n"/>
    </row>
    <row r="51" ht="14.25" customHeight="1" s="324">
      <c r="B51" s="262" t="n">
        <v>1</v>
      </c>
      <c r="C51" s="207" t="n">
        <v>3</v>
      </c>
      <c r="D51" s="72" t="inlineStr">
        <is>
          <t>Kepala Tukang</t>
        </is>
      </c>
      <c r="E51" s="208">
        <f>IFERROR((E14+E15)*0.037,0)</f>
        <v/>
      </c>
      <c r="F51" s="73" t="inlineStr">
        <is>
          <t>OH</t>
        </is>
      </c>
      <c r="G51" s="336" t="n">
        <v>175000</v>
      </c>
      <c r="H51" s="344" t="n"/>
      <c r="I51" s="410">
        <f>((G51*E51*B51))</f>
        <v/>
      </c>
      <c r="J51" s="411" t="n"/>
      <c r="M51" s="263" t="n"/>
      <c r="N51" s="321" t="inlineStr">
        <is>
          <t>Total Harga Tenaga Kerja dan Bahan</t>
        </is>
      </c>
      <c r="O51" s="444" t="n"/>
      <c r="P51" s="444" t="n"/>
      <c r="Q51" s="444" t="n"/>
      <c r="R51" s="444" t="n"/>
      <c r="S51" s="445">
        <f>IFERROR(S39+S50,0)</f>
        <v/>
      </c>
      <c r="T51" s="446" t="n"/>
    </row>
    <row r="52" ht="14.25" customHeight="1" s="324">
      <c r="B52" s="262" t="n">
        <v>1</v>
      </c>
      <c r="C52" s="207" t="n">
        <v>4</v>
      </c>
      <c r="D52" s="72" t="inlineStr">
        <is>
          <t>Mandor</t>
        </is>
      </c>
      <c r="E52" s="208">
        <f>IFERROR((E14+E15)*0.011,0)</f>
        <v/>
      </c>
      <c r="F52" s="73" t="inlineStr">
        <is>
          <t>OH</t>
        </is>
      </c>
      <c r="G52" s="336" t="n">
        <v>200000</v>
      </c>
      <c r="H52" s="344" t="n"/>
      <c r="I52" s="410">
        <f>((G52*E52*B52))</f>
        <v/>
      </c>
      <c r="J52" s="411" t="n"/>
    </row>
    <row r="53" ht="14.25" customHeight="1" s="324">
      <c r="B53" s="22" t="n"/>
      <c r="C53" s="215" t="n"/>
      <c r="D53" s="72" t="n"/>
      <c r="E53" s="412" t="inlineStr">
        <is>
          <t>Jumlah Harga Tenaga Kerja</t>
        </is>
      </c>
      <c r="F53" s="343" t="n"/>
      <c r="G53" s="343" t="n"/>
      <c r="H53" s="344" t="n"/>
      <c r="I53" s="413">
        <f>SUM(I49:J52)</f>
        <v/>
      </c>
      <c r="J53" s="411" t="n"/>
      <c r="L53" s="22" t="n"/>
      <c r="M53" s="191" t="inlineStr">
        <is>
          <t>19.3.6</t>
        </is>
      </c>
      <c r="N53" s="191" t="inlineStr">
        <is>
          <t>Pekerjaan Bak Kontrol Pas. Bata 45x45 cm Tinggi 50 cm dengan Tutup Beton</t>
        </is>
      </c>
      <c r="O53" s="22" t="n"/>
      <c r="P53" s="22" t="n"/>
      <c r="Q53" s="22" t="n"/>
      <c r="R53" s="22" t="n"/>
      <c r="S53" s="22" t="n"/>
      <c r="T53" s="22" t="n"/>
    </row>
    <row r="54" ht="14.25" customHeight="1" s="324">
      <c r="B54" s="22" t="n"/>
      <c r="C54" s="207" t="inlineStr">
        <is>
          <t>B</t>
        </is>
      </c>
      <c r="D54" s="254" t="inlineStr">
        <is>
          <t>BAHAN</t>
        </is>
      </c>
      <c r="E54" s="264" t="n"/>
      <c r="F54" s="73" t="n"/>
      <c r="G54" s="440" t="n"/>
      <c r="H54" s="344" t="n"/>
      <c r="I54" s="410" t="n"/>
      <c r="J54" s="411" t="n"/>
      <c r="L54" s="22" t="n"/>
      <c r="M54" s="195" t="inlineStr">
        <is>
          <t>No</t>
        </is>
      </c>
      <c r="N54" s="196" t="inlineStr">
        <is>
          <t>Uraian</t>
        </is>
      </c>
      <c r="O54" s="196" t="inlineStr">
        <is>
          <t>Volume</t>
        </is>
      </c>
      <c r="P54" s="196" t="inlineStr">
        <is>
          <t>Satuan</t>
        </is>
      </c>
      <c r="Q54" s="196" t="inlineStr">
        <is>
          <t>Harga Satuan (Rp)</t>
        </is>
      </c>
      <c r="R54" s="404" t="n"/>
      <c r="S54" s="405" t="inlineStr">
        <is>
          <t>Jumlah Harga (Rp)</t>
        </is>
      </c>
      <c r="T54" s="398" t="n"/>
    </row>
    <row r="55" ht="14.25" customHeight="1" s="324">
      <c r="B55" s="22" t="n"/>
      <c r="C55" s="207" t="n">
        <v>1</v>
      </c>
      <c r="D55" s="254" t="inlineStr">
        <is>
          <t>Pipa PVC 3" + Aksesoris</t>
        </is>
      </c>
      <c r="E55" s="208">
        <f>E14</f>
        <v/>
      </c>
      <c r="F55" s="73" t="inlineStr">
        <is>
          <t>m</t>
        </is>
      </c>
      <c r="G55" s="336" t="n">
        <v>53000</v>
      </c>
      <c r="H55" s="344" t="n"/>
      <c r="I55" s="410">
        <f>((G55*E55))</f>
        <v/>
      </c>
      <c r="J55" s="411" t="n"/>
      <c r="M55" s="200" t="inlineStr">
        <is>
          <t>A</t>
        </is>
      </c>
      <c r="N55" s="406" t="inlineStr">
        <is>
          <t>TENAGA KERJA</t>
        </is>
      </c>
      <c r="O55" s="407" t="n"/>
      <c r="P55" s="203" t="n"/>
      <c r="Q55" s="203" t="n"/>
      <c r="R55" s="407" t="n"/>
      <c r="S55" s="408" t="n"/>
      <c r="T55" s="409" t="n"/>
    </row>
    <row r="56" ht="14.25" customHeight="1" s="324">
      <c r="B56" s="22" t="n"/>
      <c r="C56" s="207" t="n">
        <v>2</v>
      </c>
      <c r="D56" s="254" t="inlineStr">
        <is>
          <t>Pipa PVC 4" + Aksesoris</t>
        </is>
      </c>
      <c r="E56" s="208">
        <f>E15</f>
        <v/>
      </c>
      <c r="F56" s="73" t="inlineStr">
        <is>
          <t>m</t>
        </is>
      </c>
      <c r="G56" s="336" t="n">
        <v>74000</v>
      </c>
      <c r="H56" s="344" t="n"/>
      <c r="I56" s="410">
        <f>((G56*E56))</f>
        <v/>
      </c>
      <c r="J56" s="411" t="n"/>
      <c r="L56" s="262" t="n">
        <v>1</v>
      </c>
      <c r="M56" s="207" t="n">
        <v>1</v>
      </c>
      <c r="N56" s="72" t="inlineStr">
        <is>
          <t>Pekerja</t>
        </is>
      </c>
      <c r="O56" s="208">
        <f>IFERROR(J9*3.2,0)</f>
        <v/>
      </c>
      <c r="P56" s="73" t="inlineStr">
        <is>
          <t>OH</t>
        </is>
      </c>
      <c r="Q56" s="336" t="n">
        <v>100000</v>
      </c>
      <c r="R56" s="344" t="n"/>
      <c r="S56" s="410">
        <f>((Q56*O56*L56))</f>
        <v/>
      </c>
      <c r="T56" s="411" t="n"/>
    </row>
    <row r="57" ht="14.25" customHeight="1" s="324">
      <c r="B57" s="22" t="n"/>
      <c r="C57" s="207" t="n"/>
      <c r="D57" s="72" t="n"/>
      <c r="E57" s="412" t="inlineStr">
        <is>
          <t>Jumlah Harga Bahan</t>
        </is>
      </c>
      <c r="F57" s="343" t="n"/>
      <c r="G57" s="343" t="n"/>
      <c r="H57" s="344" t="n"/>
      <c r="I57" s="413">
        <f>SUM(I55:J56)</f>
        <v/>
      </c>
      <c r="J57" s="411" t="n"/>
      <c r="L57" s="262" t="n">
        <v>1</v>
      </c>
      <c r="M57" s="207" t="n">
        <v>2</v>
      </c>
      <c r="N57" s="72" t="inlineStr">
        <is>
          <t>Tukang</t>
        </is>
      </c>
      <c r="O57" s="208">
        <f>IFERROR(J9*1.15,0)</f>
        <v/>
      </c>
      <c r="P57" s="73" t="inlineStr">
        <is>
          <t>OH</t>
        </is>
      </c>
      <c r="Q57" s="336" t="n">
        <v>145000</v>
      </c>
      <c r="R57" s="344" t="n"/>
      <c r="S57" s="410">
        <f>((Q57*O57*L57))</f>
        <v/>
      </c>
      <c r="T57" s="411" t="n"/>
    </row>
    <row r="58" ht="14.25" customHeight="1" s="324">
      <c r="B58" s="22" t="n"/>
      <c r="C58" s="258" t="n"/>
      <c r="D58" s="443" t="inlineStr">
        <is>
          <t>Jumlah Total Harga Tenaga Kerja dan Bahan</t>
        </is>
      </c>
      <c r="E58" s="417" t="n"/>
      <c r="F58" s="417" t="n"/>
      <c r="G58" s="417" t="n"/>
      <c r="H58" s="418" t="n"/>
      <c r="I58" s="419">
        <f>IFERROR(I53+I57,0)</f>
        <v/>
      </c>
      <c r="J58" s="420" t="n"/>
      <c r="L58" s="262" t="n">
        <v>1</v>
      </c>
      <c r="M58" s="207" t="n">
        <v>3</v>
      </c>
      <c r="N58" s="72" t="inlineStr">
        <is>
          <t>Kepala Tukang</t>
        </is>
      </c>
      <c r="O58" s="208">
        <f>IFERROR(J9*0.011,0)</f>
        <v/>
      </c>
      <c r="P58" s="73" t="inlineStr">
        <is>
          <t>OH</t>
        </is>
      </c>
      <c r="Q58" s="336" t="n">
        <v>175000</v>
      </c>
      <c r="R58" s="344" t="n"/>
      <c r="S58" s="410">
        <f>((Q58*O58*L58))</f>
        <v/>
      </c>
      <c r="T58" s="411" t="n"/>
    </row>
    <row r="59" ht="14.25" customHeight="1" s="324">
      <c r="L59" s="262" t="n">
        <v>1</v>
      </c>
      <c r="M59" s="207" t="n">
        <v>4</v>
      </c>
      <c r="N59" s="72" t="inlineStr">
        <is>
          <t>Mandor</t>
        </is>
      </c>
      <c r="O59" s="208">
        <f>IFERROR(J9*0.016,0)</f>
        <v/>
      </c>
      <c r="P59" s="73" t="inlineStr">
        <is>
          <t>OH</t>
        </is>
      </c>
      <c r="Q59" s="336" t="n">
        <v>200000</v>
      </c>
      <c r="R59" s="344" t="n"/>
      <c r="S59" s="410">
        <f>((Q59*O59*L59))</f>
        <v/>
      </c>
      <c r="T59" s="411" t="n"/>
    </row>
    <row r="60" ht="14.25" customHeight="1" s="324">
      <c r="B60" s="22" t="n"/>
      <c r="C60" s="191" t="inlineStr">
        <is>
          <t>19.3.4</t>
        </is>
      </c>
      <c r="D60" s="191" t="inlineStr">
        <is>
          <t>Pekerjaan Pemasangan Floor Drain Stainless Steel</t>
        </is>
      </c>
      <c r="E60" s="22" t="n"/>
      <c r="F60" s="22" t="n"/>
      <c r="G60" s="22" t="n"/>
      <c r="H60" s="22" t="n"/>
      <c r="I60" s="22" t="n"/>
      <c r="J60" s="22" t="n"/>
      <c r="L60" s="22" t="n"/>
      <c r="M60" s="215" t="n"/>
      <c r="N60" s="72" t="n"/>
      <c r="O60" s="412" t="inlineStr">
        <is>
          <t>Jumlah Harga Tenaga Kerja</t>
        </is>
      </c>
      <c r="P60" s="343" t="n"/>
      <c r="Q60" s="343" t="n"/>
      <c r="R60" s="344" t="n"/>
      <c r="S60" s="413">
        <f>SUM(S56:T59)</f>
        <v/>
      </c>
      <c r="T60" s="411" t="n"/>
    </row>
    <row r="61" ht="14.25" customHeight="1" s="324">
      <c r="B61" s="22" t="n"/>
      <c r="C61" s="195" t="inlineStr">
        <is>
          <t>No</t>
        </is>
      </c>
      <c r="D61" s="196" t="inlineStr">
        <is>
          <t>Uraian</t>
        </is>
      </c>
      <c r="E61" s="196" t="inlineStr">
        <is>
          <t>Volume</t>
        </is>
      </c>
      <c r="F61" s="196" t="inlineStr">
        <is>
          <t>Satuan</t>
        </is>
      </c>
      <c r="G61" s="196" t="inlineStr">
        <is>
          <t>Harga Satuan (Rp)</t>
        </is>
      </c>
      <c r="H61" s="404" t="n"/>
      <c r="I61" s="405" t="inlineStr">
        <is>
          <t>Jumlah Harga (Rp)</t>
        </is>
      </c>
      <c r="J61" s="398" t="n"/>
      <c r="L61" s="22" t="n"/>
      <c r="M61" s="207" t="inlineStr">
        <is>
          <t>B</t>
        </is>
      </c>
      <c r="N61" s="254" t="inlineStr">
        <is>
          <t>BAHAN</t>
        </is>
      </c>
      <c r="O61" s="344" t="n"/>
      <c r="P61" s="73" t="n"/>
      <c r="Q61" s="440" t="n"/>
      <c r="R61" s="344" t="n"/>
      <c r="S61" s="410" t="n"/>
      <c r="T61" s="411" t="n"/>
    </row>
    <row r="62" ht="14.25" customHeight="1" s="324">
      <c r="C62" s="200" t="inlineStr">
        <is>
          <t>A</t>
        </is>
      </c>
      <c r="D62" s="406" t="inlineStr">
        <is>
          <t>TENAGA KERJA</t>
        </is>
      </c>
      <c r="E62" s="407" t="n"/>
      <c r="F62" s="203" t="n"/>
      <c r="G62" s="203" t="n"/>
      <c r="H62" s="407" t="n"/>
      <c r="I62" s="408" t="n"/>
      <c r="J62" s="409" t="n"/>
      <c r="L62" s="22" t="n"/>
      <c r="M62" s="207" t="n">
        <v>1</v>
      </c>
      <c r="N62" s="72" t="inlineStr">
        <is>
          <t>Bata Merah</t>
        </is>
      </c>
      <c r="O62" s="264">
        <f>IFERROR(J9*70,0)</f>
        <v/>
      </c>
      <c r="P62" s="73" t="inlineStr">
        <is>
          <t>buah</t>
        </is>
      </c>
      <c r="Q62" s="336" t="n">
        <v>700</v>
      </c>
      <c r="R62" s="344" t="n"/>
      <c r="S62" s="410">
        <f>((Q62*O62))</f>
        <v/>
      </c>
      <c r="T62" s="411" t="n"/>
    </row>
    <row r="63" ht="14.25" customHeight="1" s="324">
      <c r="B63" s="262" t="n">
        <v>1</v>
      </c>
      <c r="C63" s="207" t="n">
        <v>1</v>
      </c>
      <c r="D63" s="72" t="inlineStr">
        <is>
          <t>Pekerja</t>
        </is>
      </c>
      <c r="E63" s="208">
        <f>IFERROR(J8*0.01,0)</f>
        <v/>
      </c>
      <c r="F63" s="73" t="inlineStr">
        <is>
          <t>OH</t>
        </is>
      </c>
      <c r="G63" s="336" t="n">
        <v>100000</v>
      </c>
      <c r="H63" s="344" t="n"/>
      <c r="I63" s="410">
        <f>((G63*E63*B63))</f>
        <v/>
      </c>
      <c r="J63" s="411" t="n"/>
      <c r="L63" s="22" t="n"/>
      <c r="M63" s="207" t="n">
        <v>2</v>
      </c>
      <c r="N63" s="72" t="inlineStr">
        <is>
          <t>Semen Portland (50kg)</t>
        </is>
      </c>
      <c r="O63" s="264">
        <f>IFERROR(J9*77/50,0)</f>
        <v/>
      </c>
      <c r="P63" s="73" t="inlineStr">
        <is>
          <t>sak</t>
        </is>
      </c>
      <c r="Q63" s="336" t="n">
        <v>65000</v>
      </c>
      <c r="R63" s="344" t="n"/>
      <c r="S63" s="410">
        <f>((Q63*O63))</f>
        <v/>
      </c>
      <c r="T63" s="411" t="n"/>
    </row>
    <row r="64" ht="14.25" customHeight="1" s="324">
      <c r="B64" s="262" t="n">
        <v>1</v>
      </c>
      <c r="C64" s="207" t="n">
        <v>2</v>
      </c>
      <c r="D64" s="72" t="inlineStr">
        <is>
          <t>Tukang</t>
        </is>
      </c>
      <c r="E64" s="208">
        <f>IFERROR(J8*0.1,0)</f>
        <v/>
      </c>
      <c r="F64" s="73" t="inlineStr">
        <is>
          <t>OH</t>
        </is>
      </c>
      <c r="G64" s="336" t="n">
        <v>145000</v>
      </c>
      <c r="H64" s="344" t="n"/>
      <c r="I64" s="410">
        <f>((G64*E64*B64))</f>
        <v/>
      </c>
      <c r="J64" s="411" t="n"/>
      <c r="L64" s="22" t="n"/>
      <c r="M64" s="207" t="n">
        <v>3</v>
      </c>
      <c r="N64" s="72" t="inlineStr">
        <is>
          <t>Pasir Pasang</t>
        </is>
      </c>
      <c r="O64" s="208">
        <f>IFERROR(J9*0.13,0)</f>
        <v/>
      </c>
      <c r="P64" s="73" t="inlineStr">
        <is>
          <t>m³</t>
        </is>
      </c>
      <c r="Q64" s="336" t="n">
        <v>275000</v>
      </c>
      <c r="R64" s="344" t="n"/>
      <c r="S64" s="410">
        <f>((Q64*O64))</f>
        <v/>
      </c>
      <c r="T64" s="411" t="n"/>
    </row>
    <row r="65" ht="14.25" customHeight="1" s="324">
      <c r="B65" s="262" t="n">
        <v>1</v>
      </c>
      <c r="C65" s="207" t="n">
        <v>3</v>
      </c>
      <c r="D65" s="72" t="inlineStr">
        <is>
          <t>Kepala Tukang</t>
        </is>
      </c>
      <c r="E65" s="208">
        <f>IFERROR(J8*0.01,0)</f>
        <v/>
      </c>
      <c r="F65" s="73" t="inlineStr">
        <is>
          <t>OH</t>
        </is>
      </c>
      <c r="G65" s="336" t="n">
        <v>175000</v>
      </c>
      <c r="H65" s="344" t="n"/>
      <c r="I65" s="410">
        <f>((G65*E65*B65))</f>
        <v/>
      </c>
      <c r="J65" s="411" t="n"/>
      <c r="L65" s="22" t="n"/>
      <c r="M65" s="207" t="n">
        <v>4</v>
      </c>
      <c r="N65" s="302" t="inlineStr">
        <is>
          <t>Pasir Beton</t>
        </is>
      </c>
      <c r="O65" s="208">
        <f>IFERROR(J9*0.09,0)</f>
        <v/>
      </c>
      <c r="P65" s="264" t="inlineStr">
        <is>
          <t>m³</t>
        </is>
      </c>
      <c r="Q65" s="336" t="n">
        <v>370200</v>
      </c>
      <c r="R65" s="344" t="n"/>
      <c r="S65" s="410">
        <f>((Q65*O65))</f>
        <v/>
      </c>
      <c r="T65" s="411" t="n"/>
    </row>
    <row r="66" ht="14.25" customHeight="1" s="324">
      <c r="B66" s="262" t="n">
        <v>1</v>
      </c>
      <c r="C66" s="207" t="n">
        <v>4</v>
      </c>
      <c r="D66" s="72" t="inlineStr">
        <is>
          <t>Mandor</t>
        </is>
      </c>
      <c r="E66" s="208">
        <f>IFERROR(J8*0.0033,0)</f>
        <v/>
      </c>
      <c r="F66" s="73" t="inlineStr">
        <is>
          <t>OH</t>
        </is>
      </c>
      <c r="G66" s="336" t="n">
        <v>200000</v>
      </c>
      <c r="H66" s="344" t="n"/>
      <c r="I66" s="410">
        <f>((G66*E66*B66))</f>
        <v/>
      </c>
      <c r="J66" s="411" t="n"/>
      <c r="M66" s="207" t="n">
        <v>5</v>
      </c>
      <c r="N66" s="83" t="inlineStr">
        <is>
          <t>Batu split 1/2</t>
        </is>
      </c>
      <c r="O66" s="323">
        <f>IFERROR(J9*0.02,0)</f>
        <v/>
      </c>
      <c r="P66" s="73" t="inlineStr">
        <is>
          <t>m³</t>
        </is>
      </c>
      <c r="Q66" s="336" t="n">
        <v>370200</v>
      </c>
      <c r="R66" s="344" t="n"/>
      <c r="S66" s="410">
        <f>((Q66*O66))</f>
        <v/>
      </c>
      <c r="T66" s="411" t="n"/>
    </row>
    <row r="67" ht="14.25" customHeight="1" s="324">
      <c r="B67" s="22" t="n"/>
      <c r="C67" s="215" t="n"/>
      <c r="D67" s="72" t="n"/>
      <c r="E67" s="412" t="inlineStr">
        <is>
          <t>Jumlah Harga Tenaga Kerja</t>
        </is>
      </c>
      <c r="F67" s="343" t="n"/>
      <c r="G67" s="343" t="n"/>
      <c r="H67" s="344" t="n"/>
      <c r="I67" s="413">
        <f>SUM(I63:J66)</f>
        <v/>
      </c>
      <c r="J67" s="411" t="n"/>
      <c r="M67" s="207" t="n">
        <v>6</v>
      </c>
      <c r="N67" s="254" t="inlineStr">
        <is>
          <t>BjTP (Baja Tulangan Polos)</t>
        </is>
      </c>
      <c r="O67" s="208">
        <f>IFERROR(J9*2.6,0)</f>
        <v/>
      </c>
      <c r="P67" s="73" t="inlineStr">
        <is>
          <t>kg</t>
        </is>
      </c>
      <c r="Q67" s="336" t="n">
        <v>14250</v>
      </c>
      <c r="R67" s="344" t="n"/>
      <c r="S67" s="410">
        <f>((Q67*O67))</f>
        <v/>
      </c>
      <c r="T67" s="411" t="n"/>
    </row>
    <row r="68" ht="14.25" customHeight="1" s="324">
      <c r="B68" s="22" t="n"/>
      <c r="C68" s="207" t="inlineStr">
        <is>
          <t>B</t>
        </is>
      </c>
      <c r="D68" s="254" t="inlineStr">
        <is>
          <t>BAHAN</t>
        </is>
      </c>
      <c r="E68" s="264" t="n"/>
      <c r="F68" s="73" t="n"/>
      <c r="G68" s="440" t="n"/>
      <c r="H68" s="344" t="n"/>
      <c r="I68" s="410" t="n"/>
      <c r="J68" s="411" t="n"/>
      <c r="M68" s="207" t="n"/>
      <c r="N68" s="72" t="n"/>
      <c r="O68" s="412" t="inlineStr">
        <is>
          <t>Jumlah Harga Bahan</t>
        </is>
      </c>
      <c r="P68" s="343" t="n"/>
      <c r="Q68" s="343" t="n"/>
      <c r="R68" s="344" t="n"/>
      <c r="S68" s="413">
        <f>SUM(S62:T67)</f>
        <v/>
      </c>
      <c r="T68" s="411" t="n"/>
    </row>
    <row r="69" ht="14.25" customHeight="1" s="324">
      <c r="B69" s="22" t="n"/>
      <c r="C69" s="207" t="n">
        <v>1</v>
      </c>
      <c r="D69" s="254" t="inlineStr">
        <is>
          <t>Floor Drain Stainless Steel</t>
        </is>
      </c>
      <c r="E69" s="264">
        <f>J8</f>
        <v/>
      </c>
      <c r="F69" s="73" t="inlineStr">
        <is>
          <t>buah</t>
        </is>
      </c>
      <c r="G69" s="336" t="n">
        <v>44700</v>
      </c>
      <c r="H69" s="344" t="n"/>
      <c r="I69" s="410">
        <f>((G69*E69))</f>
        <v/>
      </c>
      <c r="J69" s="411" t="n"/>
      <c r="M69" s="258" t="n"/>
      <c r="N69" s="416" t="inlineStr">
        <is>
          <t>Total Harga Tenaga Kerja dan Bahan</t>
        </is>
      </c>
      <c r="O69" s="417" t="n"/>
      <c r="P69" s="417" t="n"/>
      <c r="Q69" s="417" t="n"/>
      <c r="R69" s="418" t="n"/>
      <c r="S69" s="419">
        <f>IFERROR(S60+S68,0)</f>
        <v/>
      </c>
      <c r="T69" s="420" t="n"/>
    </row>
    <row r="70" ht="14.25" customHeight="1" s="324">
      <c r="B70" s="22" t="n"/>
      <c r="C70" s="207" t="n"/>
      <c r="D70" s="254" t="n"/>
      <c r="E70" s="208" t="n"/>
      <c r="F70" s="73" t="n"/>
      <c r="G70" s="440" t="n"/>
      <c r="H70" s="344" t="n"/>
      <c r="I70" s="410" t="n"/>
      <c r="J70" s="411" t="n"/>
      <c r="S70" s="337" t="n"/>
      <c r="T70" s="337" t="n"/>
    </row>
    <row r="71" ht="14.25" customHeight="1" s="324">
      <c r="B71" s="22" t="n"/>
      <c r="C71" s="207" t="n"/>
      <c r="D71" s="72" t="n"/>
      <c r="E71" s="412" t="inlineStr">
        <is>
          <t>Jumlah Harga Bahan</t>
        </is>
      </c>
      <c r="F71" s="343" t="n"/>
      <c r="G71" s="343" t="n"/>
      <c r="H71" s="344" t="n"/>
      <c r="I71" s="413">
        <f>SUM(I69:J70)</f>
        <v/>
      </c>
      <c r="J71" s="411" t="n"/>
      <c r="N71" s="427" t="inlineStr">
        <is>
          <t>TOTAL HARGA PEKERJAAN SANITASI &amp; AIR LIMBAH</t>
        </is>
      </c>
      <c r="O71" s="330" t="n"/>
      <c r="P71" s="330" t="n"/>
      <c r="Q71" s="330" t="n"/>
      <c r="R71" s="331" t="n"/>
      <c r="S71" s="428">
        <f>IFERROR(I30+I44+I58+I72+S51+S69,0)</f>
        <v/>
      </c>
      <c r="T71" s="331" t="n"/>
    </row>
    <row r="72" ht="14.25" customHeight="1" s="324">
      <c r="B72" s="22" t="n"/>
      <c r="C72" s="258" t="n"/>
      <c r="D72" s="443" t="inlineStr">
        <is>
          <t>Jumlah Total Harga Tenaga Kerja dan Bahan</t>
        </is>
      </c>
      <c r="E72" s="417" t="n"/>
      <c r="F72" s="417" t="n"/>
      <c r="G72" s="417" t="n"/>
      <c r="H72" s="418" t="n"/>
      <c r="I72" s="419">
        <f>IFERROR(I67+I71,0)</f>
        <v/>
      </c>
      <c r="J72" s="420" t="n"/>
    </row>
    <row r="73" ht="14.25" customHeight="1" s="324"/>
    <row r="74" ht="14.25" customHeight="1" s="324"/>
    <row r="75" ht="14.25" customHeight="1" s="324"/>
    <row r="76" ht="14.25" customHeight="1" s="324"/>
    <row r="77" ht="14.25" customHeight="1" s="324"/>
    <row r="78" ht="14.25" customHeight="1" s="324"/>
    <row r="79" ht="14.25" customHeight="1" s="324"/>
    <row r="80" ht="14.25" customHeight="1" s="324"/>
    <row r="81" ht="14.25" customHeight="1" s="324"/>
    <row r="82" ht="14.25" customHeight="1" s="324"/>
    <row r="83" ht="14.25" customHeight="1" s="324"/>
    <row r="84" ht="14.25" customHeight="1" s="324"/>
    <row r="85" ht="14.25" customHeight="1" s="324"/>
    <row r="86" ht="14.25" customHeight="1" s="324"/>
    <row r="87" ht="14.25" customHeight="1" s="324"/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182">
    <mergeCell ref="D20:E20"/>
    <mergeCell ref="G21:H21"/>
    <mergeCell ref="Q62:R62"/>
    <mergeCell ref="S62:T62"/>
    <mergeCell ref="G23:H23"/>
    <mergeCell ref="S71:T71"/>
    <mergeCell ref="N51:R51"/>
    <mergeCell ref="I26:J26"/>
    <mergeCell ref="Q55:R55"/>
    <mergeCell ref="Q64:R64"/>
    <mergeCell ref="I25:J25"/>
    <mergeCell ref="G66:H66"/>
    <mergeCell ref="I71:J71"/>
    <mergeCell ref="I66:J66"/>
    <mergeCell ref="E71:H71"/>
    <mergeCell ref="S57:T57"/>
    <mergeCell ref="N61:O61"/>
    <mergeCell ref="D48:E48"/>
    <mergeCell ref="Q35:R35"/>
    <mergeCell ref="I58:J58"/>
    <mergeCell ref="Q63:R63"/>
    <mergeCell ref="S49:T49"/>
    <mergeCell ref="G34:H34"/>
    <mergeCell ref="G68:H68"/>
    <mergeCell ref="I42:J42"/>
    <mergeCell ref="D62:E62"/>
    <mergeCell ref="I52:J52"/>
    <mergeCell ref="Q49:R49"/>
    <mergeCell ref="N69:R69"/>
    <mergeCell ref="N40:O40"/>
    <mergeCell ref="S35:T35"/>
    <mergeCell ref="G20:H20"/>
    <mergeCell ref="D30:H30"/>
    <mergeCell ref="I44:J44"/>
    <mergeCell ref="I20:J20"/>
    <mergeCell ref="Q66:R66"/>
    <mergeCell ref="I69:J69"/>
    <mergeCell ref="G22:H22"/>
    <mergeCell ref="S60:T60"/>
    <mergeCell ref="I30:J30"/>
    <mergeCell ref="S47:T47"/>
    <mergeCell ref="S59:T59"/>
    <mergeCell ref="D34:E34"/>
    <mergeCell ref="Q37:R37"/>
    <mergeCell ref="O60:R60"/>
    <mergeCell ref="S46:T46"/>
    <mergeCell ref="G61:H61"/>
    <mergeCell ref="I61:J61"/>
    <mergeCell ref="G70:H70"/>
    <mergeCell ref="G48:H48"/>
    <mergeCell ref="I70:J70"/>
    <mergeCell ref="S61:T61"/>
    <mergeCell ref="S39:T39"/>
    <mergeCell ref="I57:J57"/>
    <mergeCell ref="Q54:R54"/>
    <mergeCell ref="S48:T48"/>
    <mergeCell ref="G38:H38"/>
    <mergeCell ref="I54:J54"/>
    <mergeCell ref="I72:J72"/>
    <mergeCell ref="Q38:R38"/>
    <mergeCell ref="I41:J41"/>
    <mergeCell ref="S38:T38"/>
    <mergeCell ref="N71:R71"/>
    <mergeCell ref="O68:R68"/>
    <mergeCell ref="G62:H62"/>
    <mergeCell ref="E67:H67"/>
    <mergeCell ref="I56:J56"/>
    <mergeCell ref="G49:H49"/>
    <mergeCell ref="Q40:R40"/>
    <mergeCell ref="I43:J43"/>
    <mergeCell ref="S40:T40"/>
    <mergeCell ref="G24:H24"/>
    <mergeCell ref="I24:J24"/>
    <mergeCell ref="G33:H33"/>
    <mergeCell ref="I33:J33"/>
    <mergeCell ref="G65:H65"/>
    <mergeCell ref="S33:T33"/>
    <mergeCell ref="Q65:R65"/>
    <mergeCell ref="G26:H26"/>
    <mergeCell ref="S65:T65"/>
    <mergeCell ref="G35:H35"/>
    <mergeCell ref="I35:J35"/>
    <mergeCell ref="I19:J19"/>
    <mergeCell ref="S63:T63"/>
    <mergeCell ref="S50:T50"/>
    <mergeCell ref="Q57:R57"/>
    <mergeCell ref="S51:T51"/>
    <mergeCell ref="N55:O55"/>
    <mergeCell ref="G42:H42"/>
    <mergeCell ref="Q42:R42"/>
    <mergeCell ref="I45:J45"/>
    <mergeCell ref="E25:H25"/>
    <mergeCell ref="S42:T42"/>
    <mergeCell ref="E53:H53"/>
    <mergeCell ref="I47:J47"/>
    <mergeCell ref="Q67:R67"/>
    <mergeCell ref="S67:T67"/>
    <mergeCell ref="G37:H37"/>
    <mergeCell ref="I37:J37"/>
    <mergeCell ref="G69:H69"/>
    <mergeCell ref="S37:T37"/>
    <mergeCell ref="I21:J21"/>
    <mergeCell ref="S69:T69"/>
    <mergeCell ref="E39:H39"/>
    <mergeCell ref="O39:R39"/>
    <mergeCell ref="I62:J62"/>
    <mergeCell ref="Q59:R59"/>
    <mergeCell ref="Q46:R46"/>
    <mergeCell ref="E29:H29"/>
    <mergeCell ref="I23:J23"/>
    <mergeCell ref="E3:J3"/>
    <mergeCell ref="D58:H58"/>
    <mergeCell ref="G64:H64"/>
    <mergeCell ref="I64:J64"/>
    <mergeCell ref="Q61:R61"/>
    <mergeCell ref="S55:T55"/>
    <mergeCell ref="G51:H51"/>
    <mergeCell ref="I51:J51"/>
    <mergeCell ref="S64:T64"/>
    <mergeCell ref="Q48:R48"/>
    <mergeCell ref="G54:H54"/>
    <mergeCell ref="Q45:R45"/>
    <mergeCell ref="G63:H63"/>
    <mergeCell ref="G41:H41"/>
    <mergeCell ref="I63:J63"/>
    <mergeCell ref="S54:T54"/>
    <mergeCell ref="G50:H50"/>
    <mergeCell ref="Q41:R41"/>
    <mergeCell ref="I50:J50"/>
    <mergeCell ref="N45:O45"/>
    <mergeCell ref="S41:T41"/>
    <mergeCell ref="G56:H56"/>
    <mergeCell ref="D44:H44"/>
    <mergeCell ref="I65:J65"/>
    <mergeCell ref="Q47:R47"/>
    <mergeCell ref="I34:J34"/>
    <mergeCell ref="Q56:R56"/>
    <mergeCell ref="S56:T56"/>
    <mergeCell ref="G52:H52"/>
    <mergeCell ref="Q43:R43"/>
    <mergeCell ref="E57:H57"/>
    <mergeCell ref="S43:T43"/>
    <mergeCell ref="G27:H27"/>
    <mergeCell ref="I49:J49"/>
    <mergeCell ref="I27:J27"/>
    <mergeCell ref="G36:H36"/>
    <mergeCell ref="Q33:R33"/>
    <mergeCell ref="I36:J36"/>
    <mergeCell ref="S58:T58"/>
    <mergeCell ref="E43:H43"/>
    <mergeCell ref="Q58:R58"/>
    <mergeCell ref="G19:H19"/>
    <mergeCell ref="G28:H28"/>
    <mergeCell ref="I22:J22"/>
    <mergeCell ref="I28:J28"/>
    <mergeCell ref="S66:T66"/>
    <mergeCell ref="I53:J53"/>
    <mergeCell ref="Q34:R34"/>
    <mergeCell ref="I68:J68"/>
    <mergeCell ref="S34:T34"/>
    <mergeCell ref="I55:J55"/>
    <mergeCell ref="D72:H72"/>
    <mergeCell ref="S68:T68"/>
    <mergeCell ref="I67:J67"/>
    <mergeCell ref="Q44:R44"/>
    <mergeCell ref="G45:H45"/>
    <mergeCell ref="Q36:R36"/>
    <mergeCell ref="I39:J39"/>
    <mergeCell ref="S36:T36"/>
    <mergeCell ref="I48:J48"/>
    <mergeCell ref="S45:T45"/>
    <mergeCell ref="G55:H55"/>
    <mergeCell ref="I29:J29"/>
    <mergeCell ref="N34:O34"/>
    <mergeCell ref="I38:J38"/>
    <mergeCell ref="G47:H47"/>
    <mergeCell ref="I31:J31"/>
    <mergeCell ref="G31:H31"/>
    <mergeCell ref="O50:R50"/>
    <mergeCell ref="S44:T44"/>
    <mergeCell ref="G40:H40"/>
    <mergeCell ref="I40:J40"/>
  </mergeCells>
  <dataValidations count="1">
    <dataValidation sqref="B21:B24 B35:B38 B49:B52 B63:B66 L35:L38 L56:L59" showDropDown="0" showInputMessage="0" showErrorMessage="1" allowBlank="1" type="list">
      <formula1>"0,1"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theme="1"/>
    <outlinePr summaryBelow="1" summaryRight="1"/>
    <pageSetUpPr/>
  </sheetPr>
  <dimension ref="A1:I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8.710000000000001" customWidth="1" style="324" min="1" max="2"/>
    <col width="45.71" customWidth="1" style="324" min="3" max="3"/>
    <col width="8.710000000000001" customWidth="1" style="324" min="4" max="4"/>
    <col width="11" customWidth="1" style="324" min="5" max="5"/>
    <col width="18" customWidth="1" style="324" min="6" max="6"/>
    <col width="22.29" customWidth="1" style="324" min="7" max="7"/>
    <col width="8.710000000000001" customWidth="1" style="324" min="8" max="26"/>
  </cols>
  <sheetData>
    <row r="1" ht="14.25" customHeight="1" s="324"/>
    <row r="2" ht="14.25" customHeight="1" s="324">
      <c r="D2" s="271" t="n"/>
      <c r="E2" s="271" t="n"/>
      <c r="F2" s="271" t="n"/>
      <c r="G2" s="271" t="n"/>
      <c r="H2" s="271" t="n"/>
      <c r="I2" s="271" t="n"/>
    </row>
    <row r="3" ht="14.25" customHeight="1" s="324">
      <c r="B3" s="272" t="inlineStr">
        <is>
          <t>REKAP</t>
        </is>
      </c>
      <c r="H3" s="271" t="n"/>
      <c r="I3" s="271" t="n"/>
    </row>
    <row r="4" ht="14.25" customHeight="1" s="324">
      <c r="B4" s="272" t="inlineStr">
        <is>
          <t>RENCANA ANGGARAN BIAYA (RAB)</t>
        </is>
      </c>
    </row>
    <row r="5" ht="14.25" customHeight="1" s="324">
      <c r="F5" s="38" t="n"/>
    </row>
    <row r="6" ht="14.25" customHeight="1" s="324">
      <c r="F6" s="38" t="n"/>
    </row>
    <row r="7" ht="14.25" customHeight="1" s="324">
      <c r="D7" s="38" t="n"/>
    </row>
    <row r="8" ht="14.25" customHeight="1" s="324">
      <c r="B8" s="447" t="inlineStr">
        <is>
          <t>No</t>
        </is>
      </c>
      <c r="C8" s="448" t="inlineStr">
        <is>
          <t>Uraian Pekerjaan</t>
        </is>
      </c>
      <c r="D8" s="449" t="n"/>
      <c r="E8" s="449" t="n"/>
      <c r="F8" s="450" t="n"/>
      <c r="G8" s="451" t="inlineStr">
        <is>
          <t>Jumlah (Rp)</t>
        </is>
      </c>
      <c r="I8" s="191" t="n"/>
    </row>
    <row r="9" ht="14.25" customHeight="1" s="324">
      <c r="B9" s="452" t="n"/>
      <c r="C9" s="453" t="n"/>
      <c r="D9" s="444" t="n"/>
      <c r="E9" s="444" t="n"/>
      <c r="F9" s="446" t="n"/>
      <c r="G9" s="454" t="n"/>
      <c r="I9" s="191" t="n"/>
    </row>
    <row r="10" ht="14.25" customHeight="1" s="324">
      <c r="B10" s="283" t="inlineStr">
        <is>
          <t>A</t>
        </is>
      </c>
      <c r="C10" s="455" t="inlineStr">
        <is>
          <t>B</t>
        </is>
      </c>
      <c r="D10" s="456" t="n"/>
      <c r="E10" s="456" t="n"/>
      <c r="F10" s="457" t="n"/>
      <c r="G10" s="287" t="inlineStr">
        <is>
          <t>C</t>
        </is>
      </c>
      <c r="I10" s="38" t="n"/>
    </row>
    <row r="11" ht="14.25" customHeight="1" s="324">
      <c r="B11" s="288" t="n">
        <v>1</v>
      </c>
      <c r="C11" s="289" t="inlineStr">
        <is>
          <t>PEKERJAAN BOWPLANK</t>
        </is>
      </c>
      <c r="D11" s="290" t="n"/>
      <c r="E11" s="291" t="n"/>
      <c r="F11" s="292" t="n"/>
      <c r="G11" s="458">
        <f>Bowplank!R19</f>
        <v/>
      </c>
      <c r="I11" s="459" t="n"/>
    </row>
    <row r="12" ht="14.25" customHeight="1" s="324">
      <c r="B12" s="295" t="n">
        <v>2</v>
      </c>
      <c r="C12" s="296" t="inlineStr">
        <is>
          <t>PEKERJAAN PEMASANGAN PONDASI BATU BELAH</t>
        </is>
      </c>
      <c r="D12" s="297" t="n"/>
      <c r="E12" s="298" t="n"/>
      <c r="F12" s="299" t="n"/>
      <c r="G12" s="460">
        <f>Pondasi!R27</f>
        <v/>
      </c>
      <c r="I12" s="459" t="n"/>
    </row>
    <row r="13" ht="14.25" customHeight="1" s="324">
      <c r="B13" s="288" t="n">
        <v>3</v>
      </c>
      <c r="C13" s="296" t="inlineStr">
        <is>
          <t>PEKERJAAN PEMASANGAN PONDASI TAPAK</t>
        </is>
      </c>
      <c r="D13" s="297" t="n"/>
      <c r="E13" s="298" t="n"/>
      <c r="F13" s="299" t="n"/>
      <c r="G13" s="460">
        <f>'Foot Plate'!R35</f>
        <v/>
      </c>
      <c r="H13" s="161" t="n"/>
      <c r="I13" s="459" t="n"/>
    </row>
    <row r="14" ht="14.25" customHeight="1" s="324">
      <c r="B14" s="295" t="n">
        <v>4</v>
      </c>
      <c r="C14" s="296" t="inlineStr">
        <is>
          <t>PEKERJAAN SLOOF BETON</t>
        </is>
      </c>
      <c r="D14" s="297" t="n"/>
      <c r="E14" s="298" t="n"/>
      <c r="F14" s="299" t="n"/>
      <c r="G14" s="460">
        <f>Sloof!R27</f>
        <v/>
      </c>
      <c r="I14" s="459" t="n"/>
    </row>
    <row r="15" ht="14.25" customHeight="1" s="324">
      <c r="B15" s="288" t="n">
        <v>5</v>
      </c>
      <c r="C15" s="296" t="inlineStr">
        <is>
          <t>PEKERJAAN KOLOM BETON</t>
        </is>
      </c>
      <c r="D15" s="297" t="n"/>
      <c r="E15" s="298" t="n"/>
      <c r="F15" s="299" t="n"/>
      <c r="G15" s="460">
        <f>Kolom!R29</f>
        <v/>
      </c>
      <c r="I15" s="459" t="n"/>
    </row>
    <row r="16" ht="14.25" customHeight="1" s="324">
      <c r="B16" s="295" t="n">
        <v>6</v>
      </c>
      <c r="C16" s="296" t="inlineStr">
        <is>
          <t>PEKERJAAN BALOK BETON</t>
        </is>
      </c>
      <c r="D16" s="297" t="n"/>
      <c r="E16" s="298" t="n"/>
      <c r="F16" s="299" t="n"/>
      <c r="G16" s="460">
        <f>Balok!R29</f>
        <v/>
      </c>
      <c r="I16" s="459" t="n"/>
    </row>
    <row r="17" ht="14.25" customHeight="1" s="324">
      <c r="B17" s="288" t="n">
        <v>7</v>
      </c>
      <c r="C17" s="296" t="inlineStr">
        <is>
          <t>PEKERJAAN PASANGAN DINDING BATA RINGAN</t>
        </is>
      </c>
      <c r="D17" s="297" t="n"/>
      <c r="E17" s="298" t="n"/>
      <c r="F17" s="299" t="n"/>
      <c r="G17" s="460">
        <f>'Bata Ringan'!Q26</f>
        <v/>
      </c>
      <c r="I17" s="459" t="n"/>
    </row>
    <row r="18" ht="14.25" customHeight="1" s="324">
      <c r="B18" s="295" t="n">
        <v>8</v>
      </c>
      <c r="C18" s="296" t="inlineStr">
        <is>
          <t>PEKERJAAN PASANGAN DINDING BATA MERAH</t>
        </is>
      </c>
      <c r="D18" s="297" t="n"/>
      <c r="E18" s="298" t="n"/>
      <c r="F18" s="299" t="n"/>
      <c r="G18" s="460">
        <f>'Bata Merah'!Q27</f>
        <v/>
      </c>
      <c r="I18" s="459" t="n"/>
    </row>
    <row r="19" ht="14.25" customHeight="1" s="324">
      <c r="B19" s="288" t="n">
        <v>9</v>
      </c>
      <c r="C19" s="296" t="inlineStr">
        <is>
          <t>PEKERJAAN PASANGAN DINDING BATAKO</t>
        </is>
      </c>
      <c r="D19" s="297" t="n"/>
      <c r="E19" s="298" t="n"/>
      <c r="F19" s="299" t="n"/>
      <c r="G19" s="460">
        <f>Batako!Q26</f>
        <v/>
      </c>
      <c r="I19" s="459" t="n"/>
    </row>
    <row r="20" ht="14.25" customHeight="1" s="324">
      <c r="B20" s="295" t="n">
        <v>10</v>
      </c>
      <c r="C20" s="296" t="inlineStr">
        <is>
          <t>PEKERJAAN PINTU &amp; JENDELA</t>
        </is>
      </c>
      <c r="D20" s="297" t="n"/>
      <c r="E20" s="298" t="n"/>
      <c r="F20" s="299" t="n"/>
      <c r="G20" s="460">
        <f>'Pintu &amp; Jendela'!Q30</f>
        <v/>
      </c>
      <c r="I20" s="459" t="n"/>
    </row>
    <row r="21" ht="14.25" customHeight="1" s="324">
      <c r="B21" s="288" t="n">
        <v>11</v>
      </c>
      <c r="C21" s="296" t="inlineStr">
        <is>
          <t>PEKERJAAN ATAP BAJA RINGAN</t>
        </is>
      </c>
      <c r="D21" s="297" t="n"/>
      <c r="E21" s="298" t="n"/>
      <c r="F21" s="299" t="n"/>
      <c r="G21" s="460">
        <f>'Atap Baja Ringan'!R27</f>
        <v/>
      </c>
      <c r="I21" s="459" t="n"/>
    </row>
    <row r="22" ht="14.25" customHeight="1" s="324">
      <c r="B22" s="295" t="n">
        <v>12</v>
      </c>
      <c r="C22" s="296" t="inlineStr">
        <is>
          <t>PEKERJAAN PLESTERAN &amp; ACIAN</t>
        </is>
      </c>
      <c r="D22" s="297" t="n"/>
      <c r="E22" s="298" t="n"/>
      <c r="F22" s="299" t="n"/>
      <c r="G22" s="460">
        <f>'Plesteran &amp; Acian'!Q28</f>
        <v/>
      </c>
      <c r="I22" s="459" t="n"/>
    </row>
    <row r="23" ht="14.25" customHeight="1" s="324">
      <c r="B23" s="288" t="n">
        <v>13</v>
      </c>
      <c r="C23" s="296" t="inlineStr">
        <is>
          <t>PEKERJAAN PENUTUP LANTAI</t>
        </is>
      </c>
      <c r="D23" s="297" t="n"/>
      <c r="E23" s="298" t="n"/>
      <c r="F23" s="299" t="n"/>
      <c r="G23" s="460">
        <f>'Penutup Lantai'!Q35</f>
        <v/>
      </c>
      <c r="I23" s="459" t="n"/>
    </row>
    <row r="24" ht="14.25" customHeight="1" s="324">
      <c r="B24" s="295" t="n">
        <v>14</v>
      </c>
      <c r="C24" s="296" t="inlineStr">
        <is>
          <t>PEKERJAAN PENUTUP DINDING</t>
        </is>
      </c>
      <c r="D24" s="297" t="n"/>
      <c r="E24" s="298" t="n"/>
      <c r="F24" s="299" t="n"/>
      <c r="G24" s="460">
        <f>'Penutup Dinding'!Q29</f>
        <v/>
      </c>
      <c r="I24" s="459" t="n"/>
    </row>
    <row r="25" ht="14.25" customHeight="1" s="324">
      <c r="B25" s="288" t="n">
        <v>15</v>
      </c>
      <c r="C25" s="296" t="inlineStr">
        <is>
          <t>PEKERJAAN PLAFON</t>
        </is>
      </c>
      <c r="D25" s="297" t="n"/>
      <c r="E25" s="298" t="n"/>
      <c r="F25" s="299" t="n"/>
      <c r="G25" s="460">
        <f>Plafon!S63</f>
        <v/>
      </c>
      <c r="I25" s="459" t="n"/>
    </row>
    <row r="26" ht="14.25" customHeight="1" s="324">
      <c r="B26" s="295" t="n">
        <v>16</v>
      </c>
      <c r="C26" s="296" t="inlineStr">
        <is>
          <t>PEKERJAAN PENGECATAN DINDING</t>
        </is>
      </c>
      <c r="D26" s="297" t="n"/>
      <c r="E26" s="298" t="n"/>
      <c r="F26" s="299" t="n"/>
      <c r="G26" s="460">
        <f>Pengecatan!I51</f>
        <v/>
      </c>
      <c r="I26" s="459" t="n"/>
    </row>
    <row r="27" ht="14.25" customHeight="1" s="324">
      <c r="B27" s="288" t="n">
        <v>17</v>
      </c>
      <c r="C27" s="303" t="inlineStr">
        <is>
          <t>PEKERJAAN KELISTRIKAN</t>
        </is>
      </c>
      <c r="D27" s="304" t="n"/>
      <c r="E27" s="305" t="n"/>
      <c r="F27" s="306" t="n"/>
      <c r="G27" s="461">
        <f>Kelistrikan!I48</f>
        <v/>
      </c>
      <c r="I27" s="459" t="n"/>
    </row>
    <row r="28" ht="14.25" customHeight="1" s="324">
      <c r="B28" s="295" t="n">
        <v>18</v>
      </c>
      <c r="C28" s="303" t="inlineStr">
        <is>
          <t>PEKERJAAN INSTALASI AIR BERSIH</t>
        </is>
      </c>
      <c r="D28" s="304" t="n"/>
      <c r="E28" s="305" t="n"/>
      <c r="F28" s="306" t="n"/>
      <c r="G28" s="461">
        <f>'Instalasi Air Bersih'!I52</f>
        <v/>
      </c>
      <c r="I28" s="459" t="n"/>
    </row>
    <row r="29" ht="14.25" customHeight="1" s="324">
      <c r="B29" s="288" t="n">
        <v>19</v>
      </c>
      <c r="C29" s="308" t="inlineStr">
        <is>
          <t>PEKERJAAN SANITASI &amp; AIR LIMBAH</t>
        </is>
      </c>
      <c r="D29" s="309" t="n"/>
      <c r="E29" s="310" t="n"/>
      <c r="F29" s="311" t="n"/>
      <c r="G29" s="462">
        <f>Sanitair!S71</f>
        <v/>
      </c>
      <c r="I29" s="459" t="n"/>
    </row>
    <row r="30" ht="14.25" customHeight="1" s="324">
      <c r="B30" s="313" t="n"/>
      <c r="C30" s="10" t="n"/>
      <c r="D30" s="314" t="n"/>
      <c r="E30" s="10" t="n"/>
      <c r="F30" s="315" t="inlineStr">
        <is>
          <t>Jumlah</t>
        </is>
      </c>
      <c r="G30" s="463">
        <f>SUM(G11:G29)</f>
        <v/>
      </c>
      <c r="I30" s="459" t="n"/>
    </row>
    <row r="31" ht="14.25" customHeight="1" s="324">
      <c r="B31" s="317" t="n"/>
      <c r="C31" s="318" t="n"/>
      <c r="D31" s="319" t="n"/>
      <c r="E31" s="318" t="n"/>
      <c r="F31" s="318" t="n"/>
      <c r="G31" s="320" t="n"/>
    </row>
    <row r="32" ht="14.25" customHeight="1" s="324">
      <c r="D32" s="38" t="n"/>
    </row>
    <row r="33" ht="14.25" customHeight="1" s="324"/>
    <row r="34" ht="14.25" customHeight="1" s="324"/>
    <row r="35" ht="14.25" customHeight="1" s="324"/>
    <row r="36" ht="14.25" customHeight="1" s="324"/>
    <row r="37" ht="14.25" customHeight="1" s="324"/>
    <row r="38" ht="14.25" customHeight="1" s="324"/>
    <row r="39" ht="14.25" customHeight="1" s="324"/>
    <row r="40" ht="14.25" customHeight="1" s="324"/>
    <row r="41" ht="14.25" customHeight="1" s="324"/>
    <row r="42" ht="14.25" customHeight="1" s="324"/>
    <row r="43" ht="14.25" customHeight="1" s="324"/>
    <row r="44" ht="14.25" customHeight="1" s="324"/>
    <row r="45" ht="14.25" customHeight="1" s="324"/>
    <row r="46" ht="14.25" customHeight="1" s="324"/>
    <row r="47" ht="14.25" customHeight="1" s="324"/>
    <row r="48" ht="14.25" customHeight="1" s="324"/>
    <row r="49" ht="14.25" customHeight="1" s="324"/>
    <row r="50" ht="14.25" customHeight="1" s="324"/>
    <row r="51" ht="14.25" customHeight="1" s="324"/>
    <row r="52" ht="14.25" customHeight="1" s="324"/>
    <row r="53" ht="14.25" customHeight="1" s="324"/>
    <row r="54" ht="14.25" customHeight="1" s="324"/>
    <row r="55" ht="14.25" customHeight="1" s="324"/>
    <row r="56" ht="14.25" customHeight="1" s="324"/>
    <row r="57" ht="14.25" customHeight="1" s="324"/>
    <row r="58" ht="14.25" customHeight="1" s="324"/>
    <row r="59" ht="14.25" customHeight="1" s="324"/>
    <row r="60" ht="14.25" customHeight="1" s="324"/>
    <row r="61" ht="14.25" customHeight="1" s="324"/>
    <row r="62" ht="14.25" customHeight="1" s="324"/>
    <row r="63" ht="14.25" customHeight="1" s="324"/>
    <row r="64" ht="14.25" customHeight="1" s="324"/>
    <row r="65" ht="14.25" customHeight="1" s="324"/>
    <row r="66" ht="14.25" customHeight="1" s="324"/>
    <row r="67" ht="14.25" customHeight="1" s="324"/>
    <row r="68" ht="14.25" customHeight="1" s="324"/>
    <row r="69" ht="14.25" customHeight="1" s="324"/>
    <row r="70" ht="14.25" customHeight="1" s="324"/>
    <row r="71" ht="14.25" customHeight="1" s="324"/>
    <row r="72" ht="14.25" customHeight="1" s="324"/>
    <row r="73" ht="14.25" customHeight="1" s="324"/>
    <row r="74" ht="14.25" customHeight="1" s="324"/>
    <row r="75" ht="14.25" customHeight="1" s="324"/>
    <row r="76" ht="14.25" customHeight="1" s="324"/>
    <row r="77" ht="14.25" customHeight="1" s="324"/>
    <row r="78" ht="14.25" customHeight="1" s="324"/>
    <row r="79" ht="14.25" customHeight="1" s="324"/>
    <row r="80" ht="14.25" customHeight="1" s="324"/>
    <row r="81" ht="14.25" customHeight="1" s="324"/>
    <row r="82" ht="14.25" customHeight="1" s="324"/>
    <row r="83" ht="14.25" customHeight="1" s="324"/>
    <row r="84" ht="14.25" customHeight="1" s="324"/>
    <row r="85" ht="14.25" customHeight="1" s="324"/>
    <row r="86" ht="14.25" customHeight="1" s="324"/>
    <row r="87" ht="14.25" customHeight="1" s="324"/>
    <row r="88" ht="14.25" customHeight="1" s="324"/>
    <row r="89" ht="14.25" customHeight="1" s="324"/>
    <row r="90" ht="14.25" customHeight="1" s="324"/>
    <row r="91" ht="14.25" customHeight="1" s="324"/>
    <row r="92" ht="14.25" customHeight="1" s="324"/>
    <row r="93" ht="14.25" customHeight="1" s="324"/>
    <row r="94" ht="14.25" customHeight="1" s="324"/>
    <row r="95" ht="14.25" customHeight="1" s="324"/>
    <row r="96" ht="14.25" customHeight="1" s="324"/>
    <row r="97" ht="14.25" customHeight="1" s="324"/>
    <row r="98" ht="14.25" customHeight="1" s="324"/>
    <row r="99" ht="14.25" customHeight="1" s="324"/>
    <row r="100" ht="14.25" customHeight="1" s="324"/>
    <row r="101" ht="14.25" customHeight="1" s="324"/>
    <row r="102" ht="14.25" customHeight="1" s="324"/>
    <row r="103" ht="14.25" customHeight="1" s="324"/>
    <row r="104" ht="14.25" customHeight="1" s="324"/>
    <row r="105" ht="14.25" customHeight="1" s="324"/>
    <row r="106" ht="14.25" customHeight="1" s="324"/>
    <row r="107" ht="14.25" customHeight="1" s="324"/>
    <row r="108" ht="14.25" customHeight="1" s="324"/>
    <row r="109" ht="14.25" customHeight="1" s="324"/>
    <row r="110" ht="14.25" customHeight="1" s="324"/>
    <row r="111" ht="14.25" customHeight="1" s="324"/>
    <row r="112" ht="14.25" customHeight="1" s="324"/>
    <row r="113" ht="14.25" customHeight="1" s="324"/>
    <row r="114" ht="14.25" customHeight="1" s="324"/>
    <row r="115" ht="14.25" customHeight="1" s="324"/>
    <row r="116" ht="14.25" customHeight="1" s="324"/>
    <row r="117" ht="14.25" customHeight="1" s="324"/>
    <row r="118" ht="14.25" customHeight="1" s="324"/>
    <row r="119" ht="14.25" customHeight="1" s="324"/>
    <row r="120" ht="14.25" customHeight="1" s="324"/>
    <row r="121" ht="14.25" customHeight="1" s="324"/>
    <row r="122" ht="14.25" customHeight="1" s="324"/>
    <row r="123" ht="14.25" customHeight="1" s="324"/>
    <row r="124" ht="14.25" customHeight="1" s="324"/>
    <row r="125" ht="14.25" customHeight="1" s="324"/>
    <row r="126" ht="14.25" customHeight="1" s="324"/>
    <row r="127" ht="14.25" customHeight="1" s="324"/>
    <row r="128" ht="14.25" customHeight="1" s="324"/>
    <row r="129" ht="14.25" customHeight="1" s="324"/>
    <row r="130" ht="14.25" customHeight="1" s="324"/>
    <row r="131" ht="14.25" customHeight="1" s="324"/>
    <row r="132" ht="14.25" customHeight="1" s="324"/>
    <row r="133" ht="14.25" customHeight="1" s="324"/>
    <row r="134" ht="14.25" customHeight="1" s="324"/>
    <row r="135" ht="14.25" customHeight="1" s="324"/>
    <row r="136" ht="14.25" customHeight="1" s="324"/>
    <row r="137" ht="14.25" customHeight="1" s="324"/>
    <row r="138" ht="14.25" customHeight="1" s="324"/>
    <row r="139" ht="14.25" customHeight="1" s="324"/>
    <row r="140" ht="14.25" customHeight="1" s="324"/>
    <row r="141" ht="14.25" customHeight="1" s="324"/>
    <row r="142" ht="14.25" customHeight="1" s="324"/>
    <row r="143" ht="14.25" customHeight="1" s="324"/>
    <row r="144" ht="14.25" customHeight="1" s="324"/>
    <row r="145" ht="14.25" customHeight="1" s="324"/>
    <row r="146" ht="14.25" customHeight="1" s="324"/>
    <row r="147" ht="14.25" customHeight="1" s="324"/>
    <row r="148" ht="14.25" customHeight="1" s="324"/>
    <row r="149" ht="14.25" customHeight="1" s="324"/>
    <row r="150" ht="14.25" customHeight="1" s="324"/>
    <row r="151" ht="14.25" customHeight="1" s="324"/>
    <row r="152" ht="14.25" customHeight="1" s="324"/>
    <row r="153" ht="14.25" customHeight="1" s="324"/>
    <row r="154" ht="14.25" customHeight="1" s="324"/>
    <row r="155" ht="14.25" customHeight="1" s="324"/>
    <row r="156" ht="14.25" customHeight="1" s="324"/>
    <row r="157" ht="14.25" customHeight="1" s="324"/>
    <row r="158" ht="14.25" customHeight="1" s="324"/>
    <row r="159" ht="14.25" customHeight="1" s="324"/>
    <row r="160" ht="14.25" customHeight="1" s="324"/>
    <row r="161" ht="14.25" customHeight="1" s="324"/>
    <row r="162" ht="14.25" customHeight="1" s="324"/>
    <row r="163" ht="14.25" customHeight="1" s="324"/>
    <row r="164" ht="14.25" customHeight="1" s="324"/>
    <row r="165" ht="14.25" customHeight="1" s="324"/>
    <row r="166" ht="14.25" customHeight="1" s="324"/>
    <row r="167" ht="14.25" customHeight="1" s="324"/>
    <row r="168" ht="14.25" customHeight="1" s="324"/>
    <row r="169" ht="14.25" customHeight="1" s="324"/>
    <row r="170" ht="14.25" customHeight="1" s="324"/>
    <row r="171" ht="14.25" customHeight="1" s="324"/>
    <row r="172" ht="14.25" customHeight="1" s="324"/>
    <row r="173" ht="14.25" customHeight="1" s="324"/>
    <row r="174" ht="14.25" customHeight="1" s="324"/>
    <row r="175" ht="14.25" customHeight="1" s="324"/>
    <row r="176" ht="14.25" customHeight="1" s="324"/>
    <row r="177" ht="14.25" customHeight="1" s="324"/>
    <row r="178" ht="14.25" customHeight="1" s="324"/>
    <row r="179" ht="14.25" customHeight="1" s="324"/>
    <row r="180" ht="14.25" customHeight="1" s="324"/>
    <row r="181" ht="14.25" customHeight="1" s="324"/>
    <row r="182" ht="14.25" customHeight="1" s="324"/>
    <row r="183" ht="14.25" customHeight="1" s="324"/>
    <row r="184" ht="14.25" customHeight="1" s="324"/>
    <row r="185" ht="14.25" customHeight="1" s="324"/>
    <row r="186" ht="14.25" customHeight="1" s="324"/>
    <row r="187" ht="14.25" customHeight="1" s="324"/>
    <row r="188" ht="14.25" customHeight="1" s="324"/>
    <row r="189" ht="14.25" customHeight="1" s="324"/>
    <row r="190" ht="14.25" customHeight="1" s="324"/>
    <row r="191" ht="14.25" customHeight="1" s="324"/>
    <row r="192" ht="14.25" customHeight="1" s="324"/>
    <row r="193" ht="14.25" customHeight="1" s="324"/>
    <row r="194" ht="14.25" customHeight="1" s="324"/>
    <row r="195" ht="14.25" customHeight="1" s="324"/>
    <row r="196" ht="14.25" customHeight="1" s="324"/>
    <row r="197" ht="14.25" customHeight="1" s="324"/>
    <row r="198" ht="14.25" customHeight="1" s="324"/>
    <row r="199" ht="14.25" customHeight="1" s="324"/>
    <row r="200" ht="14.25" customHeight="1" s="324"/>
    <row r="201" ht="14.25" customHeight="1" s="324"/>
    <row r="202" ht="14.25" customHeight="1" s="324"/>
    <row r="203" ht="14.25" customHeight="1" s="324"/>
    <row r="204" ht="14.25" customHeight="1" s="324"/>
    <row r="205" ht="14.25" customHeight="1" s="324"/>
    <row r="206" ht="14.25" customHeight="1" s="324"/>
    <row r="207" ht="14.25" customHeight="1" s="324"/>
    <row r="208" ht="14.25" customHeight="1" s="324"/>
    <row r="209" ht="14.25" customHeight="1" s="324"/>
    <row r="210" ht="14.25" customHeight="1" s="324"/>
    <row r="211" ht="14.25" customHeight="1" s="324"/>
    <row r="212" ht="14.25" customHeight="1" s="324"/>
    <row r="213" ht="14.25" customHeight="1" s="324"/>
    <row r="214" ht="14.25" customHeight="1" s="324"/>
    <row r="215" ht="14.25" customHeight="1" s="324"/>
    <row r="216" ht="14.25" customHeight="1" s="324"/>
    <row r="217" ht="14.25" customHeight="1" s="324"/>
    <row r="218" ht="14.25" customHeight="1" s="324"/>
    <row r="219" ht="14.25" customHeight="1" s="324"/>
    <row r="220" ht="14.25" customHeight="1" s="324"/>
    <row r="221" ht="14.25" customHeight="1" s="324"/>
    <row r="222" ht="14.25" customHeight="1" s="324"/>
    <row r="223" ht="14.25" customHeight="1" s="324"/>
    <row r="224" ht="14.25" customHeight="1" s="324"/>
    <row r="225" ht="14.25" customHeight="1" s="324"/>
    <row r="226" ht="14.25" customHeight="1" s="324"/>
    <row r="227" ht="14.25" customHeight="1" s="324"/>
    <row r="228" ht="14.25" customHeight="1" s="324"/>
    <row r="229" ht="14.25" customHeight="1" s="324"/>
    <row r="230" ht="14.25" customHeight="1" s="324"/>
    <row r="231" ht="14.25" customHeight="1" s="324"/>
    <row r="232" ht="14.25" customHeight="1" s="324"/>
    <row r="233" ht="14.25" customHeight="1" s="324"/>
    <row r="234" ht="14.25" customHeight="1" s="324"/>
    <row r="235" ht="14.25" customHeight="1" s="324"/>
    <row r="236" ht="14.25" customHeight="1" s="324"/>
    <row r="237" ht="14.25" customHeight="1" s="324"/>
    <row r="238" ht="14.25" customHeight="1" s="324"/>
    <row r="239" ht="14.25" customHeight="1" s="324"/>
    <row r="240" ht="14.25" customHeight="1" s="324"/>
    <row r="241" ht="14.25" customHeight="1" s="324"/>
    <row r="242" ht="14.25" customHeight="1" s="324"/>
    <row r="243" ht="14.25" customHeight="1" s="324"/>
    <row r="244" ht="14.25" customHeight="1" s="324"/>
    <row r="245" ht="14.25" customHeight="1" s="324"/>
    <row r="246" ht="14.25" customHeight="1" s="324"/>
    <row r="247" ht="14.25" customHeight="1" s="324"/>
    <row r="248" ht="14.25" customHeight="1" s="324"/>
    <row r="249" ht="14.25" customHeight="1" s="324"/>
    <row r="250" ht="14.25" customHeight="1" s="324"/>
    <row r="251" ht="14.25" customHeight="1" s="324"/>
    <row r="252" ht="14.25" customHeight="1" s="324"/>
    <row r="253" ht="14.25" customHeight="1" s="324"/>
    <row r="254" ht="14.25" customHeight="1" s="324"/>
    <row r="255" ht="14.25" customHeight="1" s="324"/>
    <row r="256" ht="14.25" customHeight="1" s="324"/>
    <row r="257" ht="14.25" customHeight="1" s="324"/>
    <row r="258" ht="14.25" customHeight="1" s="324"/>
    <row r="259" ht="14.25" customHeight="1" s="324"/>
    <row r="260" ht="14.25" customHeight="1" s="324"/>
    <row r="261" ht="14.25" customHeight="1" s="324"/>
    <row r="262" ht="14.25" customHeight="1" s="324"/>
    <row r="263" ht="14.25" customHeight="1" s="324"/>
    <row r="264" ht="14.25" customHeight="1" s="324"/>
    <row r="265" ht="14.25" customHeight="1" s="324"/>
    <row r="266" ht="14.25" customHeight="1" s="324"/>
    <row r="267" ht="14.25" customHeight="1" s="324"/>
    <row r="268" ht="14.25" customHeight="1" s="324"/>
    <row r="269" ht="14.25" customHeight="1" s="324"/>
    <row r="270" ht="14.25" customHeight="1" s="324"/>
    <row r="271" ht="14.25" customHeight="1" s="324"/>
    <row r="272" ht="14.25" customHeight="1" s="324"/>
    <row r="273" ht="14.25" customHeight="1" s="324"/>
    <row r="274" ht="14.25" customHeight="1" s="324"/>
    <row r="275" ht="14.25" customHeight="1" s="324"/>
    <row r="276" ht="14.25" customHeight="1" s="324"/>
    <row r="277" ht="14.25" customHeight="1" s="324"/>
    <row r="278" ht="14.25" customHeight="1" s="324"/>
    <row r="279" ht="14.25" customHeight="1" s="324"/>
    <row r="280" ht="14.25" customHeight="1" s="324"/>
    <row r="281" ht="14.25" customHeight="1" s="324"/>
    <row r="282" ht="14.25" customHeight="1" s="324"/>
    <row r="283" ht="14.25" customHeight="1" s="324"/>
    <row r="284" ht="14.25" customHeight="1" s="324"/>
    <row r="285" ht="14.25" customHeight="1" s="324"/>
    <row r="286" ht="14.25" customHeight="1" s="324"/>
    <row r="287" ht="14.25" customHeight="1" s="324"/>
    <row r="288" ht="14.25" customHeight="1" s="324"/>
    <row r="289" ht="14.25" customHeight="1" s="324"/>
    <row r="290" ht="14.25" customHeight="1" s="324"/>
    <row r="291" ht="14.25" customHeight="1" s="324"/>
    <row r="292" ht="14.25" customHeight="1" s="324"/>
    <row r="293" ht="14.25" customHeight="1" s="324"/>
    <row r="294" ht="14.25" customHeight="1" s="324"/>
    <row r="295" ht="14.25" customHeight="1" s="324"/>
    <row r="296" ht="14.25" customHeight="1" s="324"/>
    <row r="297" ht="14.25" customHeight="1" s="324"/>
    <row r="298" ht="14.25" customHeight="1" s="324"/>
    <row r="299" ht="14.25" customHeight="1" s="324"/>
    <row r="300" ht="14.25" customHeight="1" s="324"/>
    <row r="301" ht="14.25" customHeight="1" s="324"/>
    <row r="302" ht="14.25" customHeight="1" s="324"/>
    <row r="303" ht="14.25" customHeight="1" s="324"/>
    <row r="304" ht="14.25" customHeight="1" s="324"/>
    <row r="305" ht="14.25" customHeight="1" s="324"/>
    <row r="306" ht="14.25" customHeight="1" s="324"/>
    <row r="307" ht="14.25" customHeight="1" s="324"/>
    <row r="308" ht="14.25" customHeight="1" s="324"/>
    <row r="309" ht="14.25" customHeight="1" s="324"/>
    <row r="310" ht="14.25" customHeight="1" s="324"/>
    <row r="311" ht="14.25" customHeight="1" s="324"/>
    <row r="312" ht="14.25" customHeight="1" s="324"/>
    <row r="313" ht="14.25" customHeight="1" s="324"/>
    <row r="314" ht="14.25" customHeight="1" s="324"/>
    <row r="315" ht="14.25" customHeight="1" s="324"/>
    <row r="316" ht="14.25" customHeight="1" s="324"/>
    <row r="317" ht="14.25" customHeight="1" s="324"/>
    <row r="318" ht="14.25" customHeight="1" s="324"/>
    <row r="319" ht="14.25" customHeight="1" s="324"/>
    <row r="320" ht="14.25" customHeight="1" s="324"/>
    <row r="321" ht="14.25" customHeight="1" s="324"/>
    <row r="322" ht="14.25" customHeight="1" s="324"/>
    <row r="323" ht="14.25" customHeight="1" s="324"/>
    <row r="324" ht="14.25" customHeight="1" s="324"/>
    <row r="325" ht="14.25" customHeight="1" s="324"/>
    <row r="326" ht="14.25" customHeight="1" s="324"/>
    <row r="327" ht="14.25" customHeight="1" s="324"/>
    <row r="328" ht="14.25" customHeight="1" s="324"/>
    <row r="329" ht="14.25" customHeight="1" s="324"/>
    <row r="330" ht="14.25" customHeight="1" s="324"/>
    <row r="331" ht="14.25" customHeight="1" s="324"/>
    <row r="332" ht="14.25" customHeight="1" s="324"/>
    <row r="333" ht="14.25" customHeight="1" s="324"/>
    <row r="334" ht="14.25" customHeight="1" s="324"/>
    <row r="335" ht="14.25" customHeight="1" s="324"/>
    <row r="336" ht="14.25" customHeight="1" s="324"/>
    <row r="337" ht="14.25" customHeight="1" s="324"/>
    <row r="338" ht="14.25" customHeight="1" s="324"/>
    <row r="339" ht="14.25" customHeight="1" s="324"/>
    <row r="340" ht="14.25" customHeight="1" s="324"/>
    <row r="341" ht="14.25" customHeight="1" s="324"/>
    <row r="342" ht="14.25" customHeight="1" s="324"/>
    <row r="343" ht="14.25" customHeight="1" s="324"/>
    <row r="344" ht="14.25" customHeight="1" s="324"/>
    <row r="345" ht="14.25" customHeight="1" s="324"/>
    <row r="346" ht="14.25" customHeight="1" s="324"/>
    <row r="347" ht="14.25" customHeight="1" s="324"/>
    <row r="348" ht="14.25" customHeight="1" s="324"/>
    <row r="349" ht="14.25" customHeight="1" s="324"/>
    <row r="350" ht="14.25" customHeight="1" s="324"/>
    <row r="351" ht="14.25" customHeight="1" s="324"/>
    <row r="352" ht="14.25" customHeight="1" s="324"/>
    <row r="353" ht="14.25" customHeight="1" s="324"/>
    <row r="354" ht="14.25" customHeight="1" s="324"/>
    <row r="355" ht="14.25" customHeight="1" s="324"/>
    <row r="356" ht="14.25" customHeight="1" s="324"/>
    <row r="357" ht="14.25" customHeight="1" s="324"/>
    <row r="358" ht="14.25" customHeight="1" s="324"/>
    <row r="359" ht="14.25" customHeight="1" s="324"/>
    <row r="360" ht="14.25" customHeight="1" s="324"/>
    <row r="361" ht="14.25" customHeight="1" s="324"/>
    <row r="362" ht="14.25" customHeight="1" s="324"/>
    <row r="363" ht="14.25" customHeight="1" s="324"/>
    <row r="364" ht="14.25" customHeight="1" s="324"/>
    <row r="365" ht="14.25" customHeight="1" s="324"/>
    <row r="366" ht="14.25" customHeight="1" s="324"/>
    <row r="367" ht="14.25" customHeight="1" s="324"/>
    <row r="368" ht="14.25" customHeight="1" s="324"/>
    <row r="369" ht="14.25" customHeight="1" s="324"/>
    <row r="370" ht="14.25" customHeight="1" s="324"/>
    <row r="371" ht="14.25" customHeight="1" s="324"/>
    <row r="372" ht="14.25" customHeight="1" s="324"/>
    <row r="373" ht="14.25" customHeight="1" s="324"/>
    <row r="374" ht="14.25" customHeight="1" s="324"/>
    <row r="375" ht="14.25" customHeight="1" s="324"/>
    <row r="376" ht="14.25" customHeight="1" s="324"/>
    <row r="377" ht="14.25" customHeight="1" s="324"/>
    <row r="378" ht="14.25" customHeight="1" s="324"/>
    <row r="379" ht="14.25" customHeight="1" s="324"/>
    <row r="380" ht="14.25" customHeight="1" s="324"/>
    <row r="381" ht="14.25" customHeight="1" s="324"/>
    <row r="382" ht="14.25" customHeight="1" s="324"/>
    <row r="383" ht="14.25" customHeight="1" s="324"/>
    <row r="384" ht="14.25" customHeight="1" s="324"/>
    <row r="385" ht="14.25" customHeight="1" s="324"/>
    <row r="386" ht="14.25" customHeight="1" s="324"/>
    <row r="387" ht="14.25" customHeight="1" s="324"/>
    <row r="388" ht="14.25" customHeight="1" s="324"/>
    <row r="389" ht="14.25" customHeight="1" s="324"/>
    <row r="390" ht="14.25" customHeight="1" s="324"/>
    <row r="391" ht="14.25" customHeight="1" s="324"/>
    <row r="392" ht="14.25" customHeight="1" s="324"/>
    <row r="393" ht="14.25" customHeight="1" s="324"/>
    <row r="394" ht="14.25" customHeight="1" s="324"/>
    <row r="395" ht="14.25" customHeight="1" s="324"/>
    <row r="396" ht="14.25" customHeight="1" s="324"/>
    <row r="397" ht="14.25" customHeight="1" s="324"/>
    <row r="398" ht="14.25" customHeight="1" s="324"/>
    <row r="399" ht="14.25" customHeight="1" s="324"/>
    <row r="400" ht="14.25" customHeight="1" s="324"/>
    <row r="401" ht="14.25" customHeight="1" s="324"/>
    <row r="402" ht="14.25" customHeight="1" s="324"/>
    <row r="403" ht="14.25" customHeight="1" s="324"/>
    <row r="404" ht="14.25" customHeight="1" s="324"/>
    <row r="405" ht="14.25" customHeight="1" s="324"/>
    <row r="406" ht="14.25" customHeight="1" s="324"/>
    <row r="407" ht="14.25" customHeight="1" s="324"/>
    <row r="408" ht="14.25" customHeight="1" s="324"/>
    <row r="409" ht="14.25" customHeight="1" s="324"/>
    <row r="410" ht="14.25" customHeight="1" s="324"/>
    <row r="411" ht="14.25" customHeight="1" s="324"/>
    <row r="412" ht="14.25" customHeight="1" s="324"/>
    <row r="413" ht="14.25" customHeight="1" s="324"/>
    <row r="414" ht="14.25" customHeight="1" s="324"/>
    <row r="415" ht="14.25" customHeight="1" s="324"/>
    <row r="416" ht="14.25" customHeight="1" s="324"/>
    <row r="417" ht="14.25" customHeight="1" s="324"/>
    <row r="418" ht="14.25" customHeight="1" s="324"/>
    <row r="419" ht="14.25" customHeight="1" s="324"/>
    <row r="420" ht="14.25" customHeight="1" s="324"/>
    <row r="421" ht="14.25" customHeight="1" s="324"/>
    <row r="422" ht="14.25" customHeight="1" s="324"/>
    <row r="423" ht="14.25" customHeight="1" s="324"/>
    <row r="424" ht="14.25" customHeight="1" s="324"/>
    <row r="425" ht="14.25" customHeight="1" s="324"/>
    <row r="426" ht="14.25" customHeight="1" s="324"/>
    <row r="427" ht="14.25" customHeight="1" s="324"/>
    <row r="428" ht="14.25" customHeight="1" s="324"/>
    <row r="429" ht="14.25" customHeight="1" s="324"/>
    <row r="430" ht="14.25" customHeight="1" s="324"/>
    <row r="431" ht="14.25" customHeight="1" s="324"/>
    <row r="432" ht="14.25" customHeight="1" s="324"/>
    <row r="433" ht="14.25" customHeight="1" s="324"/>
    <row r="434" ht="14.25" customHeight="1" s="324"/>
    <row r="435" ht="14.25" customHeight="1" s="324"/>
    <row r="436" ht="14.25" customHeight="1" s="324"/>
    <row r="437" ht="14.25" customHeight="1" s="324"/>
    <row r="438" ht="14.25" customHeight="1" s="324"/>
    <row r="439" ht="14.25" customHeight="1" s="324"/>
    <row r="440" ht="14.25" customHeight="1" s="324"/>
    <row r="441" ht="14.25" customHeight="1" s="324"/>
    <row r="442" ht="14.25" customHeight="1" s="324"/>
    <row r="443" ht="14.25" customHeight="1" s="324"/>
    <row r="444" ht="14.25" customHeight="1" s="324"/>
    <row r="445" ht="14.25" customHeight="1" s="324"/>
    <row r="446" ht="14.25" customHeight="1" s="324"/>
    <row r="447" ht="14.25" customHeight="1" s="324"/>
    <row r="448" ht="14.25" customHeight="1" s="324"/>
    <row r="449" ht="14.25" customHeight="1" s="324"/>
    <row r="450" ht="14.25" customHeight="1" s="324"/>
    <row r="451" ht="14.25" customHeight="1" s="324"/>
    <row r="452" ht="14.25" customHeight="1" s="324"/>
    <row r="453" ht="14.25" customHeight="1" s="324"/>
    <row r="454" ht="14.25" customHeight="1" s="324"/>
    <row r="455" ht="14.25" customHeight="1" s="324"/>
    <row r="456" ht="14.25" customHeight="1" s="324"/>
    <row r="457" ht="14.25" customHeight="1" s="324"/>
    <row r="458" ht="14.25" customHeight="1" s="324"/>
    <row r="459" ht="14.25" customHeight="1" s="324"/>
    <row r="460" ht="14.25" customHeight="1" s="324"/>
    <row r="461" ht="14.25" customHeight="1" s="324"/>
    <row r="462" ht="14.25" customHeight="1" s="324"/>
    <row r="463" ht="14.25" customHeight="1" s="324"/>
    <row r="464" ht="14.25" customHeight="1" s="324"/>
    <row r="465" ht="14.25" customHeight="1" s="324"/>
    <row r="466" ht="14.25" customHeight="1" s="324"/>
    <row r="467" ht="14.25" customHeight="1" s="324"/>
    <row r="468" ht="14.25" customHeight="1" s="324"/>
    <row r="469" ht="14.25" customHeight="1" s="324"/>
    <row r="470" ht="14.25" customHeight="1" s="324"/>
    <row r="471" ht="14.25" customHeight="1" s="324"/>
    <row r="472" ht="14.25" customHeight="1" s="324"/>
    <row r="473" ht="14.25" customHeight="1" s="324"/>
    <row r="474" ht="14.25" customHeight="1" s="324"/>
    <row r="475" ht="14.25" customHeight="1" s="324"/>
    <row r="476" ht="14.25" customHeight="1" s="324"/>
    <row r="477" ht="14.25" customHeight="1" s="324"/>
    <row r="478" ht="14.25" customHeight="1" s="324"/>
    <row r="479" ht="14.25" customHeight="1" s="324"/>
    <row r="480" ht="14.25" customHeight="1" s="324"/>
    <row r="481" ht="14.25" customHeight="1" s="324"/>
    <row r="482" ht="14.25" customHeight="1" s="324"/>
    <row r="483" ht="14.25" customHeight="1" s="324"/>
    <row r="484" ht="14.25" customHeight="1" s="324"/>
    <row r="485" ht="14.25" customHeight="1" s="324"/>
    <row r="486" ht="14.25" customHeight="1" s="324"/>
    <row r="487" ht="14.25" customHeight="1" s="324"/>
    <row r="488" ht="14.25" customHeight="1" s="324"/>
    <row r="489" ht="14.25" customHeight="1" s="324"/>
    <row r="490" ht="14.25" customHeight="1" s="324"/>
    <row r="491" ht="14.25" customHeight="1" s="324"/>
    <row r="492" ht="14.25" customHeight="1" s="324"/>
    <row r="493" ht="14.25" customHeight="1" s="324"/>
    <row r="494" ht="14.25" customHeight="1" s="324"/>
    <row r="495" ht="14.25" customHeight="1" s="324"/>
    <row r="496" ht="14.25" customHeight="1" s="324"/>
    <row r="497" ht="14.25" customHeight="1" s="324"/>
    <row r="498" ht="14.25" customHeight="1" s="324"/>
    <row r="499" ht="14.25" customHeight="1" s="324"/>
    <row r="500" ht="14.25" customHeight="1" s="324"/>
    <row r="501" ht="14.25" customHeight="1" s="324"/>
    <row r="502" ht="14.25" customHeight="1" s="324"/>
    <row r="503" ht="14.25" customHeight="1" s="324"/>
    <row r="504" ht="14.25" customHeight="1" s="324"/>
    <row r="505" ht="14.25" customHeight="1" s="324"/>
    <row r="506" ht="14.25" customHeight="1" s="324"/>
    <row r="507" ht="14.25" customHeight="1" s="324"/>
    <row r="508" ht="14.25" customHeight="1" s="324"/>
    <row r="509" ht="14.25" customHeight="1" s="324"/>
    <row r="510" ht="14.25" customHeight="1" s="324"/>
    <row r="511" ht="14.25" customHeight="1" s="324"/>
    <row r="512" ht="14.25" customHeight="1" s="324"/>
    <row r="513" ht="14.25" customHeight="1" s="324"/>
    <row r="514" ht="14.25" customHeight="1" s="324"/>
    <row r="515" ht="14.25" customHeight="1" s="324"/>
    <row r="516" ht="14.25" customHeight="1" s="324"/>
    <row r="517" ht="14.25" customHeight="1" s="324"/>
    <row r="518" ht="14.25" customHeight="1" s="324"/>
    <row r="519" ht="14.25" customHeight="1" s="324"/>
    <row r="520" ht="14.25" customHeight="1" s="324"/>
    <row r="521" ht="14.25" customHeight="1" s="324"/>
    <row r="522" ht="14.25" customHeight="1" s="324"/>
    <row r="523" ht="14.25" customHeight="1" s="324"/>
    <row r="524" ht="14.25" customHeight="1" s="324"/>
    <row r="525" ht="14.25" customHeight="1" s="324"/>
    <row r="526" ht="14.25" customHeight="1" s="324"/>
    <row r="527" ht="14.25" customHeight="1" s="324"/>
    <row r="528" ht="14.25" customHeight="1" s="324"/>
    <row r="529" ht="14.25" customHeight="1" s="324"/>
    <row r="530" ht="14.25" customHeight="1" s="324"/>
    <row r="531" ht="14.25" customHeight="1" s="324"/>
    <row r="532" ht="14.25" customHeight="1" s="324"/>
    <row r="533" ht="14.25" customHeight="1" s="324"/>
    <row r="534" ht="14.25" customHeight="1" s="324"/>
    <row r="535" ht="14.25" customHeight="1" s="324"/>
    <row r="536" ht="14.25" customHeight="1" s="324"/>
    <row r="537" ht="14.25" customHeight="1" s="324"/>
    <row r="538" ht="14.25" customHeight="1" s="324"/>
    <row r="539" ht="14.25" customHeight="1" s="324"/>
    <row r="540" ht="14.25" customHeight="1" s="324"/>
    <row r="541" ht="14.25" customHeight="1" s="324"/>
    <row r="542" ht="14.25" customHeight="1" s="324"/>
    <row r="543" ht="14.25" customHeight="1" s="324"/>
    <row r="544" ht="14.25" customHeight="1" s="324"/>
    <row r="545" ht="14.25" customHeight="1" s="324"/>
    <row r="546" ht="14.25" customHeight="1" s="324"/>
    <row r="547" ht="14.25" customHeight="1" s="324"/>
    <row r="548" ht="14.25" customHeight="1" s="324"/>
    <row r="549" ht="14.25" customHeight="1" s="324"/>
    <row r="550" ht="14.25" customHeight="1" s="324"/>
    <row r="551" ht="14.25" customHeight="1" s="324"/>
    <row r="552" ht="14.25" customHeight="1" s="324"/>
    <row r="553" ht="14.25" customHeight="1" s="324"/>
    <row r="554" ht="14.25" customHeight="1" s="324"/>
    <row r="555" ht="14.25" customHeight="1" s="324"/>
    <row r="556" ht="14.25" customHeight="1" s="324"/>
    <row r="557" ht="14.25" customHeight="1" s="324"/>
    <row r="558" ht="14.25" customHeight="1" s="324"/>
    <row r="559" ht="14.25" customHeight="1" s="324"/>
    <row r="560" ht="14.25" customHeight="1" s="324"/>
    <row r="561" ht="14.25" customHeight="1" s="324"/>
    <row r="562" ht="14.25" customHeight="1" s="324"/>
    <row r="563" ht="14.25" customHeight="1" s="324"/>
    <row r="564" ht="14.25" customHeight="1" s="324"/>
    <row r="565" ht="14.25" customHeight="1" s="324"/>
    <row r="566" ht="14.25" customHeight="1" s="324"/>
    <row r="567" ht="14.25" customHeight="1" s="324"/>
    <row r="568" ht="14.25" customHeight="1" s="324"/>
    <row r="569" ht="14.25" customHeight="1" s="324"/>
    <row r="570" ht="14.25" customHeight="1" s="324"/>
    <row r="571" ht="14.25" customHeight="1" s="324"/>
    <row r="572" ht="14.25" customHeight="1" s="324"/>
    <row r="573" ht="14.25" customHeight="1" s="324"/>
    <row r="574" ht="14.25" customHeight="1" s="324"/>
    <row r="575" ht="14.25" customHeight="1" s="324"/>
    <row r="576" ht="14.25" customHeight="1" s="324"/>
    <row r="577" ht="14.25" customHeight="1" s="324"/>
    <row r="578" ht="14.25" customHeight="1" s="324"/>
    <row r="579" ht="14.25" customHeight="1" s="324"/>
    <row r="580" ht="14.25" customHeight="1" s="324"/>
    <row r="581" ht="14.25" customHeight="1" s="324"/>
    <row r="582" ht="14.25" customHeight="1" s="324"/>
    <row r="583" ht="14.25" customHeight="1" s="324"/>
    <row r="584" ht="14.25" customHeight="1" s="324"/>
    <row r="585" ht="14.25" customHeight="1" s="324"/>
    <row r="586" ht="14.25" customHeight="1" s="324"/>
    <row r="587" ht="14.25" customHeight="1" s="324"/>
    <row r="588" ht="14.25" customHeight="1" s="324"/>
    <row r="589" ht="14.25" customHeight="1" s="324"/>
    <row r="590" ht="14.25" customHeight="1" s="324"/>
    <row r="591" ht="14.25" customHeight="1" s="324"/>
    <row r="592" ht="14.25" customHeight="1" s="324"/>
    <row r="593" ht="14.25" customHeight="1" s="324"/>
    <row r="594" ht="14.25" customHeight="1" s="324"/>
    <row r="595" ht="14.25" customHeight="1" s="324"/>
    <row r="596" ht="14.25" customHeight="1" s="324"/>
    <row r="597" ht="14.25" customHeight="1" s="324"/>
    <row r="598" ht="14.25" customHeight="1" s="324"/>
    <row r="599" ht="14.25" customHeight="1" s="324"/>
    <row r="600" ht="14.25" customHeight="1" s="324"/>
    <row r="601" ht="14.25" customHeight="1" s="324"/>
    <row r="602" ht="14.25" customHeight="1" s="324"/>
    <row r="603" ht="14.25" customHeight="1" s="324"/>
    <row r="604" ht="14.25" customHeight="1" s="324"/>
    <row r="605" ht="14.25" customHeight="1" s="324"/>
    <row r="606" ht="14.25" customHeight="1" s="324"/>
    <row r="607" ht="14.25" customHeight="1" s="324"/>
    <row r="608" ht="14.25" customHeight="1" s="324"/>
    <row r="609" ht="14.25" customHeight="1" s="324"/>
    <row r="610" ht="14.25" customHeight="1" s="324"/>
    <row r="611" ht="14.25" customHeight="1" s="324"/>
    <row r="612" ht="14.25" customHeight="1" s="324"/>
    <row r="613" ht="14.25" customHeight="1" s="324"/>
    <row r="614" ht="14.25" customHeight="1" s="324"/>
    <row r="615" ht="14.25" customHeight="1" s="324"/>
    <row r="616" ht="14.25" customHeight="1" s="324"/>
    <row r="617" ht="14.25" customHeight="1" s="324"/>
    <row r="618" ht="14.25" customHeight="1" s="324"/>
    <row r="619" ht="14.25" customHeight="1" s="324"/>
    <row r="620" ht="14.25" customHeight="1" s="324"/>
    <row r="621" ht="14.25" customHeight="1" s="324"/>
    <row r="622" ht="14.25" customHeight="1" s="324"/>
    <row r="623" ht="14.25" customHeight="1" s="324"/>
    <row r="624" ht="14.25" customHeight="1" s="324"/>
    <row r="625" ht="14.25" customHeight="1" s="324"/>
    <row r="626" ht="14.25" customHeight="1" s="324"/>
    <row r="627" ht="14.25" customHeight="1" s="324"/>
    <row r="628" ht="14.25" customHeight="1" s="324"/>
    <row r="629" ht="14.25" customHeight="1" s="324"/>
    <row r="630" ht="14.25" customHeight="1" s="324"/>
    <row r="631" ht="14.25" customHeight="1" s="324"/>
    <row r="632" ht="14.25" customHeight="1" s="324"/>
    <row r="633" ht="14.25" customHeight="1" s="324"/>
    <row r="634" ht="14.25" customHeight="1" s="324"/>
    <row r="635" ht="14.25" customHeight="1" s="324"/>
    <row r="636" ht="14.25" customHeight="1" s="324"/>
    <row r="637" ht="14.25" customHeight="1" s="324"/>
    <row r="638" ht="14.25" customHeight="1" s="324"/>
    <row r="639" ht="14.25" customHeight="1" s="324"/>
    <row r="640" ht="14.25" customHeight="1" s="324"/>
    <row r="641" ht="14.25" customHeight="1" s="324"/>
    <row r="642" ht="14.25" customHeight="1" s="324"/>
    <row r="643" ht="14.25" customHeight="1" s="324"/>
    <row r="644" ht="14.25" customHeight="1" s="324"/>
    <row r="645" ht="14.25" customHeight="1" s="324"/>
    <row r="646" ht="14.25" customHeight="1" s="324"/>
    <row r="647" ht="14.25" customHeight="1" s="324"/>
    <row r="648" ht="14.25" customHeight="1" s="324"/>
    <row r="649" ht="14.25" customHeight="1" s="324"/>
    <row r="650" ht="14.25" customHeight="1" s="324"/>
    <row r="651" ht="14.25" customHeight="1" s="324"/>
    <row r="652" ht="14.25" customHeight="1" s="324"/>
    <row r="653" ht="14.25" customHeight="1" s="324"/>
    <row r="654" ht="14.25" customHeight="1" s="324"/>
    <row r="655" ht="14.25" customHeight="1" s="324"/>
    <row r="656" ht="14.25" customHeight="1" s="324"/>
    <row r="657" ht="14.25" customHeight="1" s="324"/>
    <row r="658" ht="14.25" customHeight="1" s="324"/>
    <row r="659" ht="14.25" customHeight="1" s="324"/>
    <row r="660" ht="14.25" customHeight="1" s="324"/>
    <row r="661" ht="14.25" customHeight="1" s="324"/>
    <row r="662" ht="14.25" customHeight="1" s="324"/>
    <row r="663" ht="14.25" customHeight="1" s="324"/>
    <row r="664" ht="14.25" customHeight="1" s="324"/>
    <row r="665" ht="14.25" customHeight="1" s="324"/>
    <row r="666" ht="14.25" customHeight="1" s="324"/>
    <row r="667" ht="14.25" customHeight="1" s="324"/>
    <row r="668" ht="14.25" customHeight="1" s="324"/>
    <row r="669" ht="14.25" customHeight="1" s="324"/>
    <row r="670" ht="14.25" customHeight="1" s="324"/>
    <row r="671" ht="14.25" customHeight="1" s="324"/>
    <row r="672" ht="14.25" customHeight="1" s="324"/>
    <row r="673" ht="14.25" customHeight="1" s="324"/>
    <row r="674" ht="14.25" customHeight="1" s="324"/>
    <row r="675" ht="14.25" customHeight="1" s="324"/>
    <row r="676" ht="14.25" customHeight="1" s="324"/>
    <row r="677" ht="14.25" customHeight="1" s="324"/>
    <row r="678" ht="14.25" customHeight="1" s="324"/>
    <row r="679" ht="14.25" customHeight="1" s="324"/>
    <row r="680" ht="14.25" customHeight="1" s="324"/>
    <row r="681" ht="14.25" customHeight="1" s="324"/>
    <row r="682" ht="14.25" customHeight="1" s="324"/>
    <row r="683" ht="14.25" customHeight="1" s="324"/>
    <row r="684" ht="14.25" customHeight="1" s="324"/>
    <row r="685" ht="14.25" customHeight="1" s="324"/>
    <row r="686" ht="14.25" customHeight="1" s="324"/>
    <row r="687" ht="14.25" customHeight="1" s="324"/>
    <row r="688" ht="14.25" customHeight="1" s="324"/>
    <row r="689" ht="14.25" customHeight="1" s="324"/>
    <row r="690" ht="14.25" customHeight="1" s="324"/>
    <row r="691" ht="14.25" customHeight="1" s="324"/>
    <row r="692" ht="14.25" customHeight="1" s="324"/>
    <row r="693" ht="14.25" customHeight="1" s="324"/>
    <row r="694" ht="14.25" customHeight="1" s="324"/>
    <row r="695" ht="14.25" customHeight="1" s="324"/>
    <row r="696" ht="14.25" customHeight="1" s="324"/>
    <row r="697" ht="14.25" customHeight="1" s="324"/>
    <row r="698" ht="14.25" customHeight="1" s="324"/>
    <row r="699" ht="14.25" customHeight="1" s="324"/>
    <row r="700" ht="14.25" customHeight="1" s="324"/>
    <row r="701" ht="14.25" customHeight="1" s="324"/>
    <row r="702" ht="14.25" customHeight="1" s="324"/>
    <row r="703" ht="14.25" customHeight="1" s="324"/>
    <row r="704" ht="14.25" customHeight="1" s="324"/>
    <row r="705" ht="14.25" customHeight="1" s="324"/>
    <row r="706" ht="14.25" customHeight="1" s="324"/>
    <row r="707" ht="14.25" customHeight="1" s="324"/>
    <row r="708" ht="14.25" customHeight="1" s="324"/>
    <row r="709" ht="14.25" customHeight="1" s="324"/>
    <row r="710" ht="14.25" customHeight="1" s="324"/>
    <row r="711" ht="14.25" customHeight="1" s="324"/>
    <row r="712" ht="14.25" customHeight="1" s="324"/>
    <row r="713" ht="14.25" customHeight="1" s="324"/>
    <row r="714" ht="14.25" customHeight="1" s="324"/>
    <row r="715" ht="14.25" customHeight="1" s="324"/>
    <row r="716" ht="14.25" customHeight="1" s="324"/>
    <row r="717" ht="14.25" customHeight="1" s="324"/>
    <row r="718" ht="14.25" customHeight="1" s="324"/>
    <row r="719" ht="14.25" customHeight="1" s="324"/>
    <row r="720" ht="14.25" customHeight="1" s="324"/>
    <row r="721" ht="14.25" customHeight="1" s="324"/>
    <row r="722" ht="14.25" customHeight="1" s="324"/>
    <row r="723" ht="14.25" customHeight="1" s="324"/>
    <row r="724" ht="14.25" customHeight="1" s="324"/>
    <row r="725" ht="14.25" customHeight="1" s="324"/>
    <row r="726" ht="14.25" customHeight="1" s="324"/>
    <row r="727" ht="14.25" customHeight="1" s="324"/>
    <row r="728" ht="14.25" customHeight="1" s="324"/>
    <row r="729" ht="14.25" customHeight="1" s="324"/>
    <row r="730" ht="14.25" customHeight="1" s="324"/>
    <row r="731" ht="14.25" customHeight="1" s="324"/>
    <row r="732" ht="14.25" customHeight="1" s="324"/>
    <row r="733" ht="14.25" customHeight="1" s="324"/>
    <row r="734" ht="14.25" customHeight="1" s="324"/>
    <row r="735" ht="14.25" customHeight="1" s="324"/>
    <row r="736" ht="14.25" customHeight="1" s="324"/>
    <row r="737" ht="14.25" customHeight="1" s="324"/>
    <row r="738" ht="14.25" customHeight="1" s="324"/>
    <row r="739" ht="14.25" customHeight="1" s="324"/>
    <row r="740" ht="14.25" customHeight="1" s="324"/>
    <row r="741" ht="14.25" customHeight="1" s="324"/>
    <row r="742" ht="14.25" customHeight="1" s="324"/>
    <row r="743" ht="14.25" customHeight="1" s="324"/>
    <row r="744" ht="14.25" customHeight="1" s="324"/>
    <row r="745" ht="14.25" customHeight="1" s="324"/>
    <row r="746" ht="14.25" customHeight="1" s="324"/>
    <row r="747" ht="14.25" customHeight="1" s="324"/>
    <row r="748" ht="14.25" customHeight="1" s="324"/>
    <row r="749" ht="14.25" customHeight="1" s="324"/>
    <row r="750" ht="14.25" customHeight="1" s="324"/>
    <row r="751" ht="14.25" customHeight="1" s="324"/>
    <row r="752" ht="14.25" customHeight="1" s="324"/>
    <row r="753" ht="14.25" customHeight="1" s="324"/>
    <row r="754" ht="14.25" customHeight="1" s="324"/>
    <row r="755" ht="14.25" customHeight="1" s="324"/>
    <row r="756" ht="14.25" customHeight="1" s="324"/>
    <row r="757" ht="14.25" customHeight="1" s="324"/>
    <row r="758" ht="14.25" customHeight="1" s="324"/>
    <row r="759" ht="14.25" customHeight="1" s="324"/>
    <row r="760" ht="14.25" customHeight="1" s="324"/>
    <row r="761" ht="14.25" customHeight="1" s="324"/>
    <row r="762" ht="14.25" customHeight="1" s="324"/>
    <row r="763" ht="14.25" customHeight="1" s="324"/>
    <row r="764" ht="14.25" customHeight="1" s="324"/>
    <row r="765" ht="14.25" customHeight="1" s="324"/>
    <row r="766" ht="14.25" customHeight="1" s="324"/>
    <row r="767" ht="14.25" customHeight="1" s="324"/>
    <row r="768" ht="14.25" customHeight="1" s="324"/>
    <row r="769" ht="14.25" customHeight="1" s="324"/>
    <row r="770" ht="14.25" customHeight="1" s="324"/>
    <row r="771" ht="14.25" customHeight="1" s="324"/>
    <row r="772" ht="14.25" customHeight="1" s="324"/>
    <row r="773" ht="14.25" customHeight="1" s="324"/>
    <row r="774" ht="14.25" customHeight="1" s="324"/>
    <row r="775" ht="14.25" customHeight="1" s="324"/>
    <row r="776" ht="14.25" customHeight="1" s="324"/>
    <row r="777" ht="14.25" customHeight="1" s="324"/>
    <row r="778" ht="14.25" customHeight="1" s="324"/>
    <row r="779" ht="14.25" customHeight="1" s="324"/>
    <row r="780" ht="14.25" customHeight="1" s="324"/>
    <row r="781" ht="14.25" customHeight="1" s="324"/>
    <row r="782" ht="14.25" customHeight="1" s="324"/>
    <row r="783" ht="14.25" customHeight="1" s="324"/>
    <row r="784" ht="14.25" customHeight="1" s="324"/>
    <row r="785" ht="14.25" customHeight="1" s="324"/>
    <row r="786" ht="14.25" customHeight="1" s="324"/>
    <row r="787" ht="14.25" customHeight="1" s="324"/>
    <row r="788" ht="14.25" customHeight="1" s="324"/>
    <row r="789" ht="14.25" customHeight="1" s="324"/>
    <row r="790" ht="14.25" customHeight="1" s="324"/>
    <row r="791" ht="14.25" customHeight="1" s="324"/>
    <row r="792" ht="14.25" customHeight="1" s="324"/>
    <row r="793" ht="14.25" customHeight="1" s="324"/>
    <row r="794" ht="14.25" customHeight="1" s="324"/>
    <row r="795" ht="14.25" customHeight="1" s="324"/>
    <row r="796" ht="14.25" customHeight="1" s="324"/>
    <row r="797" ht="14.25" customHeight="1" s="324"/>
    <row r="798" ht="14.25" customHeight="1" s="324"/>
    <row r="799" ht="14.25" customHeight="1" s="324"/>
    <row r="800" ht="14.25" customHeight="1" s="324"/>
    <row r="801" ht="14.25" customHeight="1" s="324"/>
    <row r="802" ht="14.25" customHeight="1" s="324"/>
    <row r="803" ht="14.25" customHeight="1" s="324"/>
    <row r="804" ht="14.25" customHeight="1" s="324"/>
    <row r="805" ht="14.25" customHeight="1" s="324"/>
    <row r="806" ht="14.25" customHeight="1" s="324"/>
    <row r="807" ht="14.25" customHeight="1" s="324"/>
    <row r="808" ht="14.25" customHeight="1" s="324"/>
    <row r="809" ht="14.25" customHeight="1" s="324"/>
    <row r="810" ht="14.25" customHeight="1" s="324"/>
    <row r="811" ht="14.25" customHeight="1" s="324"/>
    <row r="812" ht="14.25" customHeight="1" s="324"/>
    <row r="813" ht="14.25" customHeight="1" s="324"/>
    <row r="814" ht="14.25" customHeight="1" s="324"/>
    <row r="815" ht="14.25" customHeight="1" s="324"/>
    <row r="816" ht="14.25" customHeight="1" s="324"/>
    <row r="817" ht="14.25" customHeight="1" s="324"/>
    <row r="818" ht="14.25" customHeight="1" s="324"/>
    <row r="819" ht="14.25" customHeight="1" s="324"/>
    <row r="820" ht="14.25" customHeight="1" s="324"/>
    <row r="821" ht="14.25" customHeight="1" s="324"/>
    <row r="822" ht="14.25" customHeight="1" s="324"/>
    <row r="823" ht="14.25" customHeight="1" s="324"/>
    <row r="824" ht="14.25" customHeight="1" s="324"/>
    <row r="825" ht="14.25" customHeight="1" s="324"/>
    <row r="826" ht="14.25" customHeight="1" s="324"/>
    <row r="827" ht="14.25" customHeight="1" s="324"/>
    <row r="828" ht="14.25" customHeight="1" s="324"/>
    <row r="829" ht="14.25" customHeight="1" s="324"/>
    <row r="830" ht="14.25" customHeight="1" s="324"/>
    <row r="831" ht="14.25" customHeight="1" s="324"/>
    <row r="832" ht="14.25" customHeight="1" s="324"/>
    <row r="833" ht="14.25" customHeight="1" s="324"/>
    <row r="834" ht="14.25" customHeight="1" s="324"/>
    <row r="835" ht="14.25" customHeight="1" s="324"/>
    <row r="836" ht="14.25" customHeight="1" s="324"/>
    <row r="837" ht="14.25" customHeight="1" s="324"/>
    <row r="838" ht="14.25" customHeight="1" s="324"/>
    <row r="839" ht="14.25" customHeight="1" s="324"/>
    <row r="840" ht="14.25" customHeight="1" s="324"/>
    <row r="841" ht="14.25" customHeight="1" s="324"/>
    <row r="842" ht="14.25" customHeight="1" s="324"/>
    <row r="843" ht="14.25" customHeight="1" s="324"/>
    <row r="844" ht="14.25" customHeight="1" s="324"/>
    <row r="845" ht="14.25" customHeight="1" s="324"/>
    <row r="846" ht="14.25" customHeight="1" s="324"/>
    <row r="847" ht="14.25" customHeight="1" s="324"/>
    <row r="848" ht="14.25" customHeight="1" s="324"/>
    <row r="849" ht="14.25" customHeight="1" s="324"/>
    <row r="850" ht="14.25" customHeight="1" s="324"/>
    <row r="851" ht="14.25" customHeight="1" s="324"/>
    <row r="852" ht="14.25" customHeight="1" s="324"/>
    <row r="853" ht="14.25" customHeight="1" s="324"/>
    <row r="854" ht="14.25" customHeight="1" s="324"/>
    <row r="855" ht="14.25" customHeight="1" s="324"/>
    <row r="856" ht="14.25" customHeight="1" s="324"/>
    <row r="857" ht="14.25" customHeight="1" s="324"/>
    <row r="858" ht="14.25" customHeight="1" s="324"/>
    <row r="859" ht="14.25" customHeight="1" s="324"/>
    <row r="860" ht="14.25" customHeight="1" s="324"/>
    <row r="861" ht="14.25" customHeight="1" s="324"/>
    <row r="862" ht="14.25" customHeight="1" s="324"/>
    <row r="863" ht="14.25" customHeight="1" s="324"/>
    <row r="864" ht="14.25" customHeight="1" s="324"/>
    <row r="865" ht="14.25" customHeight="1" s="324"/>
    <row r="866" ht="14.25" customHeight="1" s="324"/>
    <row r="867" ht="14.25" customHeight="1" s="324"/>
    <row r="868" ht="14.25" customHeight="1" s="324"/>
    <row r="869" ht="14.25" customHeight="1" s="324"/>
    <row r="870" ht="14.25" customHeight="1" s="324"/>
    <row r="871" ht="14.25" customHeight="1" s="324"/>
    <row r="872" ht="14.25" customHeight="1" s="324"/>
    <row r="873" ht="14.25" customHeight="1" s="324"/>
    <row r="874" ht="14.25" customHeight="1" s="324"/>
    <row r="875" ht="14.25" customHeight="1" s="324"/>
    <row r="876" ht="14.25" customHeight="1" s="324"/>
    <row r="877" ht="14.25" customHeight="1" s="324"/>
    <row r="878" ht="14.25" customHeight="1" s="324"/>
    <row r="879" ht="14.25" customHeight="1" s="324"/>
    <row r="880" ht="14.25" customHeight="1" s="324"/>
    <row r="881" ht="14.25" customHeight="1" s="324"/>
    <row r="882" ht="14.25" customHeight="1" s="324"/>
    <row r="883" ht="14.25" customHeight="1" s="324"/>
    <row r="884" ht="14.25" customHeight="1" s="324"/>
    <row r="885" ht="14.25" customHeight="1" s="324"/>
    <row r="886" ht="14.25" customHeight="1" s="324"/>
    <row r="887" ht="14.25" customHeight="1" s="324"/>
    <row r="888" ht="14.25" customHeight="1" s="324"/>
    <row r="889" ht="14.25" customHeight="1" s="324"/>
    <row r="890" ht="14.25" customHeight="1" s="324"/>
    <row r="891" ht="14.25" customHeight="1" s="324"/>
    <row r="892" ht="14.25" customHeight="1" s="324"/>
    <row r="893" ht="14.25" customHeight="1" s="324"/>
    <row r="894" ht="14.25" customHeight="1" s="324"/>
    <row r="895" ht="14.25" customHeight="1" s="324"/>
    <row r="896" ht="14.25" customHeight="1" s="324"/>
    <row r="897" ht="14.25" customHeight="1" s="324"/>
    <row r="898" ht="14.25" customHeight="1" s="324"/>
    <row r="899" ht="14.25" customHeight="1" s="324"/>
    <row r="900" ht="14.25" customHeight="1" s="324"/>
    <row r="901" ht="14.25" customHeight="1" s="324"/>
    <row r="902" ht="14.25" customHeight="1" s="324"/>
    <row r="903" ht="14.25" customHeight="1" s="324"/>
    <row r="904" ht="14.25" customHeight="1" s="324"/>
    <row r="905" ht="14.25" customHeight="1" s="324"/>
    <row r="906" ht="14.25" customHeight="1" s="324"/>
    <row r="907" ht="14.25" customHeight="1" s="324"/>
    <row r="908" ht="14.25" customHeight="1" s="324"/>
    <row r="909" ht="14.25" customHeight="1" s="324"/>
    <row r="910" ht="14.25" customHeight="1" s="324"/>
    <row r="911" ht="14.25" customHeight="1" s="324"/>
    <row r="912" ht="14.25" customHeight="1" s="324"/>
    <row r="913" ht="14.25" customHeight="1" s="324"/>
    <row r="914" ht="14.25" customHeight="1" s="324"/>
    <row r="915" ht="14.25" customHeight="1" s="324"/>
    <row r="916" ht="14.25" customHeight="1" s="324"/>
    <row r="917" ht="14.25" customHeight="1" s="324"/>
    <row r="918" ht="14.25" customHeight="1" s="324"/>
    <row r="919" ht="14.25" customHeight="1" s="324"/>
    <row r="920" ht="14.25" customHeight="1" s="324"/>
    <row r="921" ht="14.25" customHeight="1" s="324"/>
    <row r="922" ht="14.25" customHeight="1" s="324"/>
    <row r="923" ht="14.25" customHeight="1" s="324"/>
    <row r="924" ht="14.25" customHeight="1" s="324"/>
    <row r="925" ht="14.25" customHeight="1" s="324"/>
    <row r="926" ht="14.25" customHeight="1" s="324"/>
    <row r="927" ht="14.25" customHeight="1" s="324"/>
    <row r="928" ht="14.25" customHeight="1" s="324"/>
    <row r="929" ht="14.25" customHeight="1" s="324"/>
    <row r="930" ht="14.25" customHeight="1" s="324"/>
    <row r="931" ht="14.25" customHeight="1" s="324"/>
    <row r="932" ht="14.25" customHeight="1" s="324"/>
    <row r="933" ht="14.25" customHeight="1" s="324"/>
    <row r="934" ht="14.25" customHeight="1" s="324"/>
    <row r="935" ht="14.25" customHeight="1" s="324"/>
    <row r="936" ht="14.25" customHeight="1" s="324"/>
    <row r="937" ht="14.25" customHeight="1" s="324"/>
    <row r="938" ht="14.25" customHeight="1" s="324"/>
    <row r="939" ht="14.25" customHeight="1" s="324"/>
    <row r="940" ht="14.25" customHeight="1" s="324"/>
    <row r="941" ht="14.25" customHeight="1" s="324"/>
    <row r="942" ht="14.25" customHeight="1" s="324"/>
    <row r="943" ht="14.25" customHeight="1" s="324"/>
    <row r="944" ht="14.25" customHeight="1" s="324"/>
    <row r="945" ht="14.25" customHeight="1" s="324"/>
    <row r="946" ht="14.25" customHeight="1" s="324"/>
    <row r="947" ht="14.25" customHeight="1" s="324"/>
    <row r="948" ht="14.25" customHeight="1" s="324"/>
    <row r="949" ht="14.25" customHeight="1" s="324"/>
    <row r="950" ht="14.25" customHeight="1" s="324"/>
    <row r="951" ht="14.25" customHeight="1" s="324"/>
    <row r="952" ht="14.25" customHeight="1" s="324"/>
    <row r="953" ht="14.25" customHeight="1" s="324"/>
    <row r="954" ht="14.25" customHeight="1" s="324"/>
    <row r="955" ht="14.25" customHeight="1" s="324"/>
    <row r="956" ht="14.25" customHeight="1" s="324"/>
    <row r="957" ht="14.25" customHeight="1" s="324"/>
    <row r="958" ht="14.25" customHeight="1" s="324"/>
    <row r="959" ht="14.25" customHeight="1" s="324"/>
    <row r="960" ht="14.25" customHeight="1" s="324"/>
    <row r="961" ht="14.25" customHeight="1" s="324"/>
    <row r="962" ht="14.25" customHeight="1" s="324"/>
    <row r="963" ht="14.25" customHeight="1" s="324"/>
    <row r="964" ht="14.25" customHeight="1" s="324"/>
    <row r="965" ht="14.25" customHeight="1" s="324"/>
    <row r="966" ht="14.25" customHeight="1" s="324"/>
    <row r="967" ht="14.25" customHeight="1" s="324"/>
    <row r="968" ht="14.25" customHeight="1" s="324"/>
    <row r="969" ht="14.25" customHeight="1" s="324"/>
    <row r="970" ht="14.25" customHeight="1" s="324"/>
    <row r="971" ht="14.25" customHeight="1" s="324"/>
    <row r="972" ht="14.25" customHeight="1" s="324"/>
    <row r="973" ht="14.25" customHeight="1" s="324"/>
    <row r="974" ht="14.25" customHeight="1" s="324"/>
    <row r="975" ht="14.25" customHeight="1" s="324"/>
    <row r="976" ht="14.25" customHeight="1" s="324"/>
    <row r="977" ht="14.25" customHeight="1" s="324"/>
    <row r="978" ht="14.25" customHeight="1" s="324"/>
    <row r="979" ht="14.25" customHeight="1" s="324"/>
    <row r="980" ht="14.25" customHeight="1" s="324"/>
    <row r="981" ht="14.25" customHeight="1" s="324"/>
    <row r="982" ht="14.25" customHeight="1" s="324"/>
    <row r="983" ht="14.25" customHeight="1" s="324"/>
    <row r="984" ht="14.25" customHeight="1" s="324"/>
    <row r="985" ht="14.25" customHeight="1" s="324"/>
    <row r="986" ht="14.25" customHeight="1" s="324"/>
    <row r="987" ht="14.25" customHeight="1" s="324"/>
    <row r="988" ht="14.25" customHeight="1" s="324"/>
    <row r="989" ht="14.25" customHeight="1" s="324"/>
    <row r="990" ht="14.25" customHeight="1" s="324"/>
    <row r="991" ht="14.25" customHeight="1" s="324"/>
    <row r="992" ht="14.25" customHeight="1" s="324"/>
    <row r="993" ht="14.25" customHeight="1" s="324"/>
    <row r="994" ht="14.25" customHeight="1" s="324"/>
    <row r="995" ht="14.25" customHeight="1" s="324"/>
    <row r="996" ht="14.25" customHeight="1" s="324"/>
    <row r="997" ht="14.25" customHeight="1" s="324"/>
    <row r="998" ht="14.25" customHeight="1" s="324"/>
    <row r="999" ht="14.25" customHeight="1" s="324"/>
    <row r="1000" ht="14.25" customHeight="1" s="324"/>
  </sheetData>
  <mergeCells count="6">
    <mergeCell ref="B3:G3"/>
    <mergeCell ref="G8:G9"/>
    <mergeCell ref="C8:F9"/>
    <mergeCell ref="B4:G4"/>
    <mergeCell ref="B8:B9"/>
    <mergeCell ref="C10:F10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24" min="1" max="1"/>
    <col width="12" customWidth="1" style="324" min="2" max="2"/>
    <col width="95" customWidth="1" style="324" min="3" max="3"/>
    <col width="30" customWidth="1" style="324" min="4" max="4"/>
    <col width="30" customWidth="1" style="324" min="5" max="5"/>
  </cols>
  <sheetData>
    <row r="1">
      <c r="A1" s="464" t="inlineStr">
        <is>
          <t>Sheet</t>
        </is>
      </c>
      <c r="B1" s="464" t="inlineStr">
        <is>
          <t>Cell</t>
        </is>
      </c>
      <c r="C1" s="464" t="inlineStr">
        <is>
          <t>Formula</t>
        </is>
      </c>
      <c r="D1" s="464" t="inlineStr">
        <is>
          <t>Formula Type</t>
        </is>
      </c>
      <c r="E1" s="464" t="inlineStr">
        <is>
          <t>Source</t>
        </is>
      </c>
    </row>
    <row r="2">
      <c r="A2" t="inlineStr">
        <is>
          <t>Bowplank</t>
        </is>
      </c>
      <c r="B2" t="inlineStr">
        <is>
          <t>I9</t>
        </is>
      </c>
      <c r="C2">
        <f>IFERROR(D9*D10,0)</f>
        <v/>
      </c>
      <c r="D2" t="inlineStr">
        <is>
          <t>error-suppressed-source-formula</t>
        </is>
      </c>
      <c r="E2" t="inlineStr">
        <is>
          <t>Uploaded reference workbook</t>
        </is>
      </c>
    </row>
    <row r="3">
      <c r="A3" t="inlineStr">
        <is>
          <t>Bowplank</t>
        </is>
      </c>
      <c r="B3" t="inlineStr">
        <is>
          <t>O9</t>
        </is>
      </c>
      <c r="C3">
        <f>IFERROR(H44+H55,0)</f>
        <v/>
      </c>
      <c r="D3" t="inlineStr">
        <is>
          <t>error-suppressed-source-formula</t>
        </is>
      </c>
      <c r="E3" t="inlineStr">
        <is>
          <t>Uploaded reference workbook</t>
        </is>
      </c>
    </row>
    <row r="4">
      <c r="A4" t="inlineStr">
        <is>
          <t>Bowplank</t>
        </is>
      </c>
      <c r="B4" t="inlineStr">
        <is>
          <t>R9</t>
        </is>
      </c>
      <c r="C4">
        <f>IFERROR((Q9*O9)*L9,0)</f>
        <v/>
      </c>
      <c r="D4" t="inlineStr">
        <is>
          <t>error-suppressed-source-formula</t>
        </is>
      </c>
      <c r="E4" t="inlineStr">
        <is>
          <t>Uploaded reference workbook</t>
        </is>
      </c>
    </row>
    <row r="5">
      <c r="A5" t="inlineStr">
        <is>
          <t>Bowplank</t>
        </is>
      </c>
      <c r="B5" t="inlineStr">
        <is>
          <t>I10</t>
        </is>
      </c>
      <c r="C5">
        <f>IFERROR(2*(D9+D10+2*D11),0)</f>
        <v/>
      </c>
      <c r="D5" t="inlineStr">
        <is>
          <t>error-suppressed-source-formula</t>
        </is>
      </c>
      <c r="E5" t="inlineStr">
        <is>
          <t>Uploaded reference workbook</t>
        </is>
      </c>
    </row>
    <row r="6">
      <c r="A6" t="inlineStr">
        <is>
          <t>Bowplank</t>
        </is>
      </c>
      <c r="B6" t="inlineStr">
        <is>
          <t>O10</t>
        </is>
      </c>
      <c r="C6">
        <f>H45</f>
        <v/>
      </c>
      <c r="D6" t="inlineStr">
        <is>
          <t>formula</t>
        </is>
      </c>
      <c r="E6" t="inlineStr">
        <is>
          <t>Uploaded reference workbook</t>
        </is>
      </c>
    </row>
    <row r="7">
      <c r="A7" t="inlineStr">
        <is>
          <t>Bowplank</t>
        </is>
      </c>
      <c r="B7" t="inlineStr">
        <is>
          <t>R10</t>
        </is>
      </c>
      <c r="C7">
        <f>IFERROR((Q10*O10)*L10,0)</f>
        <v/>
      </c>
      <c r="D7" t="inlineStr">
        <is>
          <t>error-suppressed-source-formula</t>
        </is>
      </c>
      <c r="E7" t="inlineStr">
        <is>
          <t>Uploaded reference workbook</t>
        </is>
      </c>
    </row>
    <row r="8">
      <c r="A8" t="inlineStr">
        <is>
          <t>Bowplank</t>
        </is>
      </c>
      <c r="B8" t="inlineStr">
        <is>
          <t>I11</t>
        </is>
      </c>
      <c r="C8">
        <f>(I10/D13+1)*(D12+0.3)*105%</f>
        <v/>
      </c>
      <c r="D8" t="inlineStr">
        <is>
          <t>formula</t>
        </is>
      </c>
      <c r="E8" t="inlineStr">
        <is>
          <t>Uploaded reference workbook</t>
        </is>
      </c>
    </row>
    <row r="9">
      <c r="A9" t="inlineStr">
        <is>
          <t>Bowplank</t>
        </is>
      </c>
      <c r="B9" t="inlineStr">
        <is>
          <t>O11</t>
        </is>
      </c>
      <c r="C9">
        <f>H46</f>
        <v/>
      </c>
      <c r="D9" t="inlineStr">
        <is>
          <t>formula</t>
        </is>
      </c>
      <c r="E9" t="inlineStr">
        <is>
          <t>Uploaded reference workbook</t>
        </is>
      </c>
    </row>
    <row r="10">
      <c r="A10" t="inlineStr">
        <is>
          <t>Bowplank</t>
        </is>
      </c>
      <c r="B10" t="inlineStr">
        <is>
          <t>R11</t>
        </is>
      </c>
      <c r="C10">
        <f>IFERROR((Q11*O11)*L11,0)</f>
        <v/>
      </c>
      <c r="D10" t="inlineStr">
        <is>
          <t>error-suppressed-source-formula</t>
        </is>
      </c>
      <c r="E10" t="inlineStr">
        <is>
          <t>Uploaded reference workbook</t>
        </is>
      </c>
    </row>
    <row r="11">
      <c r="A11" t="inlineStr">
        <is>
          <t>Bowplank</t>
        </is>
      </c>
      <c r="B11" t="inlineStr">
        <is>
          <t>I12</t>
        </is>
      </c>
      <c r="C11">
        <f>I10*105%</f>
        <v/>
      </c>
      <c r="D11" t="inlineStr">
        <is>
          <t>formula</t>
        </is>
      </c>
      <c r="E11" t="inlineStr">
        <is>
          <t>Uploaded reference workbook</t>
        </is>
      </c>
    </row>
    <row r="12">
      <c r="A12" t="inlineStr">
        <is>
          <t>Bowplank</t>
        </is>
      </c>
      <c r="B12" t="inlineStr">
        <is>
          <t>O12</t>
        </is>
      </c>
      <c r="C12">
        <f>IFERROR(H47+H56,0)</f>
        <v/>
      </c>
      <c r="D12" t="inlineStr">
        <is>
          <t>error-suppressed-source-formula</t>
        </is>
      </c>
      <c r="E12" t="inlineStr">
        <is>
          <t>Uploaded reference workbook</t>
        </is>
      </c>
    </row>
    <row r="13">
      <c r="A13" t="inlineStr">
        <is>
          <t>Bowplank</t>
        </is>
      </c>
      <c r="B13" t="inlineStr">
        <is>
          <t>R12</t>
        </is>
      </c>
      <c r="C13">
        <f>IFERROR((Q12*O12)*L12,0)</f>
        <v/>
      </c>
      <c r="D13" t="inlineStr">
        <is>
          <t>error-suppressed-source-formula</t>
        </is>
      </c>
      <c r="E13" t="inlineStr">
        <is>
          <t>Uploaded reference workbook</t>
        </is>
      </c>
    </row>
    <row r="14">
      <c r="A14" t="inlineStr">
        <is>
          <t>Bowplank</t>
        </is>
      </c>
      <c r="B14" t="inlineStr">
        <is>
          <t>I13</t>
        </is>
      </c>
      <c r="C14">
        <f>(0.5*D12*2)*(I10/D13)/2*105%</f>
        <v/>
      </c>
      <c r="D14" t="inlineStr">
        <is>
          <t>formula</t>
        </is>
      </c>
      <c r="E14" t="inlineStr">
        <is>
          <t>Uploaded reference workbook</t>
        </is>
      </c>
    </row>
    <row r="15">
      <c r="A15" t="inlineStr">
        <is>
          <t>Bowplank</t>
        </is>
      </c>
      <c r="B15" t="inlineStr">
        <is>
          <t>R13</t>
        </is>
      </c>
      <c r="C15">
        <f>SUM(R9:R12)</f>
        <v/>
      </c>
      <c r="D15" t="inlineStr">
        <is>
          <t>formula</t>
        </is>
      </c>
      <c r="E15" t="inlineStr">
        <is>
          <t>Uploaded reference workbook</t>
        </is>
      </c>
    </row>
    <row r="16">
      <c r="A16" t="inlineStr">
        <is>
          <t>Bowplank</t>
        </is>
      </c>
      <c r="B16" t="inlineStr">
        <is>
          <t>M15</t>
        </is>
      </c>
      <c r="C16">
        <f>C49</f>
        <v/>
      </c>
      <c r="D16" t="inlineStr">
        <is>
          <t>formula</t>
        </is>
      </c>
      <c r="E16" t="inlineStr">
        <is>
          <t>Uploaded reference workbook</t>
        </is>
      </c>
    </row>
    <row r="17">
      <c r="A17" t="inlineStr">
        <is>
          <t>Bowplank</t>
        </is>
      </c>
      <c r="B17" t="inlineStr">
        <is>
          <t>O15</t>
        </is>
      </c>
      <c r="C17">
        <f>H49</f>
        <v/>
      </c>
      <c r="D17" t="inlineStr">
        <is>
          <t>formula</t>
        </is>
      </c>
      <c r="E17" t="inlineStr">
        <is>
          <t>Uploaded reference workbook</t>
        </is>
      </c>
    </row>
    <row r="18">
      <c r="A18" t="inlineStr">
        <is>
          <t>Bowplank</t>
        </is>
      </c>
      <c r="B18" t="inlineStr">
        <is>
          <t>R15</t>
        </is>
      </c>
      <c r="C18">
        <f>IFERROR(Q15*O15,0)</f>
        <v/>
      </c>
      <c r="D18" t="inlineStr">
        <is>
          <t>error-suppressed-source-formula</t>
        </is>
      </c>
      <c r="E18" t="inlineStr">
        <is>
          <t>Uploaded reference workbook</t>
        </is>
      </c>
    </row>
    <row r="19">
      <c r="A19" t="inlineStr">
        <is>
          <t>Bowplank</t>
        </is>
      </c>
      <c r="B19" t="inlineStr">
        <is>
          <t>M16</t>
        </is>
      </c>
      <c r="C19">
        <f>C50</f>
        <v/>
      </c>
      <c r="D19" t="inlineStr">
        <is>
          <t>formula</t>
        </is>
      </c>
      <c r="E19" t="inlineStr">
        <is>
          <t>Uploaded reference workbook</t>
        </is>
      </c>
    </row>
    <row r="20">
      <c r="A20" t="inlineStr">
        <is>
          <t>Bowplank</t>
        </is>
      </c>
      <c r="B20" t="inlineStr">
        <is>
          <t>O16</t>
        </is>
      </c>
      <c r="C20">
        <f>H50</f>
        <v/>
      </c>
      <c r="D20" t="inlineStr">
        <is>
          <t>formula</t>
        </is>
      </c>
      <c r="E20" t="inlineStr">
        <is>
          <t>Uploaded reference workbook</t>
        </is>
      </c>
    </row>
    <row r="21">
      <c r="A21" t="inlineStr">
        <is>
          <t>Bowplank</t>
        </is>
      </c>
      <c r="B21" t="inlineStr">
        <is>
          <t>R16</t>
        </is>
      </c>
      <c r="C21">
        <f>IFERROR(Q16*O16,0)</f>
        <v/>
      </c>
      <c r="D21" t="inlineStr">
        <is>
          <t>error-suppressed-source-formula</t>
        </is>
      </c>
      <c r="E21" t="inlineStr">
        <is>
          <t>Uploaded reference workbook</t>
        </is>
      </c>
    </row>
    <row r="22">
      <c r="A22" t="inlineStr">
        <is>
          <t>Bowplank</t>
        </is>
      </c>
      <c r="B22" t="inlineStr">
        <is>
          <t>M17</t>
        </is>
      </c>
      <c r="C22">
        <f>C51</f>
        <v/>
      </c>
      <c r="D22" t="inlineStr">
        <is>
          <t>formula</t>
        </is>
      </c>
      <c r="E22" t="inlineStr">
        <is>
          <t>Uploaded reference workbook</t>
        </is>
      </c>
    </row>
    <row r="23">
      <c r="A23" t="inlineStr">
        <is>
          <t>Bowplank</t>
        </is>
      </c>
      <c r="B23" t="inlineStr">
        <is>
          <t>O17</t>
        </is>
      </c>
      <c r="C23">
        <f>H51</f>
        <v/>
      </c>
      <c r="D23" t="inlineStr">
        <is>
          <t>formula</t>
        </is>
      </c>
      <c r="E23" t="inlineStr">
        <is>
          <t>Uploaded reference workbook</t>
        </is>
      </c>
    </row>
    <row r="24">
      <c r="A24" t="inlineStr">
        <is>
          <t>Bowplank</t>
        </is>
      </c>
      <c r="B24" t="inlineStr">
        <is>
          <t>R17</t>
        </is>
      </c>
      <c r="C24">
        <f>IFERROR(Q17*O17,0)</f>
        <v/>
      </c>
      <c r="D24" t="inlineStr">
        <is>
          <t>error-suppressed-source-formula</t>
        </is>
      </c>
      <c r="E24" t="inlineStr">
        <is>
          <t>Uploaded reference workbook</t>
        </is>
      </c>
    </row>
    <row r="25">
      <c r="A25" t="inlineStr">
        <is>
          <t>Bowplank</t>
        </is>
      </c>
      <c r="B25" t="inlineStr">
        <is>
          <t>R18</t>
        </is>
      </c>
      <c r="C25">
        <f>SUM(R15:R17)</f>
        <v/>
      </c>
      <c r="D25" t="inlineStr">
        <is>
          <t>formula</t>
        </is>
      </c>
      <c r="E25" t="inlineStr">
        <is>
          <t>Uploaded reference workbook</t>
        </is>
      </c>
    </row>
    <row r="26">
      <c r="A26" t="inlineStr">
        <is>
          <t>Bowplank</t>
        </is>
      </c>
      <c r="B26" t="inlineStr">
        <is>
          <t>R19</t>
        </is>
      </c>
      <c r="C26">
        <f>IFERROR(R13+R18,0)</f>
        <v/>
      </c>
      <c r="D26" t="inlineStr">
        <is>
          <t>error-suppressed-source-formula</t>
        </is>
      </c>
      <c r="E26" t="inlineStr">
        <is>
          <t>Uploaded reference workbook</t>
        </is>
      </c>
    </row>
    <row r="27">
      <c r="A27" t="inlineStr">
        <is>
          <t>Bowplank</t>
        </is>
      </c>
      <c r="B27" t="inlineStr">
        <is>
          <t>H44</t>
        </is>
      </c>
      <c r="C27">
        <f>IFERROR(I10*D44,0)</f>
        <v/>
      </c>
      <c r="D27" t="inlineStr">
        <is>
          <t>error-suppressed-source-formula</t>
        </is>
      </c>
      <c r="E27" t="inlineStr">
        <is>
          <t>Uploaded reference workbook</t>
        </is>
      </c>
    </row>
    <row r="28">
      <c r="A28" t="inlineStr">
        <is>
          <t>Bowplank</t>
        </is>
      </c>
      <c r="B28" t="inlineStr">
        <is>
          <t>H45</t>
        </is>
      </c>
      <c r="C28">
        <f>IFERROR(I10*D45,0)</f>
        <v/>
      </c>
      <c r="D28" t="inlineStr">
        <is>
          <t>error-suppressed-source-formula</t>
        </is>
      </c>
      <c r="E28" t="inlineStr">
        <is>
          <t>Uploaded reference workbook</t>
        </is>
      </c>
    </row>
    <row r="29">
      <c r="A29" t="inlineStr">
        <is>
          <t>Bowplank</t>
        </is>
      </c>
      <c r="B29" t="inlineStr">
        <is>
          <t>H46</t>
        </is>
      </c>
      <c r="C29">
        <f>IFERROR(I10*D46,0)</f>
        <v/>
      </c>
      <c r="D29" t="inlineStr">
        <is>
          <t>error-suppressed-source-formula</t>
        </is>
      </c>
      <c r="E29" t="inlineStr">
        <is>
          <t>Uploaded reference workbook</t>
        </is>
      </c>
    </row>
    <row r="30">
      <c r="A30" t="inlineStr">
        <is>
          <t>Bowplank</t>
        </is>
      </c>
      <c r="B30" t="inlineStr">
        <is>
          <t>H47</t>
        </is>
      </c>
      <c r="C30">
        <f>IFERROR(I10*D47,0)</f>
        <v/>
      </c>
      <c r="D30" t="inlineStr">
        <is>
          <t>error-suppressed-source-formula</t>
        </is>
      </c>
      <c r="E30" t="inlineStr">
        <is>
          <t>Uploaded reference workbook</t>
        </is>
      </c>
    </row>
    <row r="31">
      <c r="A31" t="inlineStr">
        <is>
          <t>Bowplank</t>
        </is>
      </c>
      <c r="B31" t="inlineStr">
        <is>
          <t>H49</t>
        </is>
      </c>
      <c r="C31">
        <f>IFERROR(0.0045*(I11+I13),0)</f>
        <v/>
      </c>
      <c r="D31" t="inlineStr">
        <is>
          <t>error-suppressed-source-formula</t>
        </is>
      </c>
      <c r="E31" t="inlineStr">
        <is>
          <t>Uploaded reference workbook</t>
        </is>
      </c>
    </row>
    <row r="32">
      <c r="A32" t="inlineStr">
        <is>
          <t>Bowplank</t>
        </is>
      </c>
      <c r="B32" t="inlineStr">
        <is>
          <t>H50</t>
        </is>
      </c>
      <c r="C32">
        <f>IFERROR(I12*D50,0)</f>
        <v/>
      </c>
      <c r="D32" t="inlineStr">
        <is>
          <t>error-suppressed-source-formula</t>
        </is>
      </c>
      <c r="E32" t="inlineStr">
        <is>
          <t>Uploaded reference workbook</t>
        </is>
      </c>
    </row>
    <row r="33">
      <c r="A33" t="inlineStr">
        <is>
          <t>Bowplank</t>
        </is>
      </c>
      <c r="B33" t="inlineStr">
        <is>
          <t>H51</t>
        </is>
      </c>
      <c r="C33">
        <f>IFERROR(I10*D51,0)</f>
        <v/>
      </c>
      <c r="D33" t="inlineStr">
        <is>
          <t>error-suppressed-source-formula</t>
        </is>
      </c>
      <c r="E33" t="inlineStr">
        <is>
          <t>Uploaded reference workbook</t>
        </is>
      </c>
    </row>
    <row r="34">
      <c r="A34" t="inlineStr">
        <is>
          <t>Bowplank</t>
        </is>
      </c>
      <c r="B34" t="inlineStr">
        <is>
          <t>H55</t>
        </is>
      </c>
      <c r="C34">
        <f>IFERROR(I9*D55,0)</f>
        <v/>
      </c>
      <c r="D34" t="inlineStr">
        <is>
          <t>error-suppressed-source-formula</t>
        </is>
      </c>
      <c r="E34" t="inlineStr">
        <is>
          <t>Uploaded reference workbook</t>
        </is>
      </c>
    </row>
    <row r="35">
      <c r="A35" t="inlineStr">
        <is>
          <t>Bowplank</t>
        </is>
      </c>
      <c r="B35" t="inlineStr">
        <is>
          <t>H56</t>
        </is>
      </c>
      <c r="C35">
        <f>IFERROR(I9*D56,0)</f>
        <v/>
      </c>
      <c r="D35" t="inlineStr">
        <is>
          <t>error-suppressed-source-formula</t>
        </is>
      </c>
      <c r="E35" t="inlineStr">
        <is>
          <t>Uploaded reference workbook</t>
        </is>
      </c>
    </row>
    <row r="36">
      <c r="A36" t="inlineStr">
        <is>
          <t>Pondasi</t>
        </is>
      </c>
      <c r="B36" t="inlineStr">
        <is>
          <t>I9</t>
        </is>
      </c>
      <c r="C36">
        <f>IF(D9=D10,SUM((D9*D11)*D12),SUM((D9+D10)/2)*D11*D12)</f>
        <v/>
      </c>
      <c r="D36" t="inlineStr">
        <is>
          <t>formula</t>
        </is>
      </c>
      <c r="E36" t="inlineStr">
        <is>
          <t>Uploaded reference workbook</t>
        </is>
      </c>
    </row>
    <row r="37">
      <c r="A37" t="inlineStr">
        <is>
          <t>Pondasi</t>
        </is>
      </c>
      <c r="B37" t="inlineStr">
        <is>
          <t>O9</t>
        </is>
      </c>
      <c r="C37">
        <f>I71</f>
        <v/>
      </c>
      <c r="D37" t="inlineStr">
        <is>
          <t>formula</t>
        </is>
      </c>
      <c r="E37" t="inlineStr">
        <is>
          <t>Uploaded reference workbook</t>
        </is>
      </c>
    </row>
    <row r="38">
      <c r="A38" t="inlineStr">
        <is>
          <t>Pondasi</t>
        </is>
      </c>
      <c r="B38" t="inlineStr">
        <is>
          <t>R9</t>
        </is>
      </c>
      <c r="C38">
        <f>IFERROR((Q9*O9)*L9,0)</f>
        <v/>
      </c>
      <c r="D38" t="inlineStr">
        <is>
          <t>error-suppressed-source-formula</t>
        </is>
      </c>
      <c r="E38" t="inlineStr">
        <is>
          <t>Uploaded reference workbook</t>
        </is>
      </c>
    </row>
    <row r="39">
      <c r="A39" t="inlineStr">
        <is>
          <t>Pondasi</t>
        </is>
      </c>
      <c r="B39" t="inlineStr">
        <is>
          <t>I10</t>
        </is>
      </c>
      <c r="C39">
        <f>IF(D14=D15,SUM((D14*D16)*D12),SUM((D14+D15)/2)*D16*D12)</f>
        <v/>
      </c>
      <c r="D39" t="inlineStr">
        <is>
          <t>formula</t>
        </is>
      </c>
      <c r="E39" t="inlineStr">
        <is>
          <t>Uploaded reference workbook</t>
        </is>
      </c>
    </row>
    <row r="40">
      <c r="A40" t="inlineStr">
        <is>
          <t>Pondasi</t>
        </is>
      </c>
      <c r="B40" t="inlineStr">
        <is>
          <t>O10</t>
        </is>
      </c>
      <c r="C40">
        <f>I72</f>
        <v/>
      </c>
      <c r="D40" t="inlineStr">
        <is>
          <t>formula</t>
        </is>
      </c>
      <c r="E40" t="inlineStr">
        <is>
          <t>Uploaded reference workbook</t>
        </is>
      </c>
    </row>
    <row r="41">
      <c r="A41" t="inlineStr">
        <is>
          <t>Pondasi</t>
        </is>
      </c>
      <c r="B41" t="inlineStr">
        <is>
          <t>R10</t>
        </is>
      </c>
      <c r="C41">
        <f>IFERROR((Q10*O10)*L10,0)</f>
        <v/>
      </c>
      <c r="D41" t="inlineStr">
        <is>
          <t>error-suppressed-source-formula</t>
        </is>
      </c>
      <c r="E41" t="inlineStr">
        <is>
          <t>Uploaded reference workbook</t>
        </is>
      </c>
    </row>
    <row r="42">
      <c r="A42" t="inlineStr">
        <is>
          <t>Pondasi</t>
        </is>
      </c>
      <c r="B42" t="inlineStr">
        <is>
          <t>I11</t>
        </is>
      </c>
      <c r="C42">
        <f>IFERROR(D12*D10*D17,0)</f>
        <v/>
      </c>
      <c r="D42" t="inlineStr">
        <is>
          <t>error-suppressed-source-formula</t>
        </is>
      </c>
      <c r="E42" t="inlineStr">
        <is>
          <t>Uploaded reference workbook</t>
        </is>
      </c>
    </row>
    <row r="43">
      <c r="A43" t="inlineStr">
        <is>
          <t>Pondasi</t>
        </is>
      </c>
      <c r="B43" t="inlineStr">
        <is>
          <t>O11</t>
        </is>
      </c>
      <c r="C43">
        <f>I73</f>
        <v/>
      </c>
      <c r="D43" t="inlineStr">
        <is>
          <t>formula</t>
        </is>
      </c>
      <c r="E43" t="inlineStr">
        <is>
          <t>Uploaded reference workbook</t>
        </is>
      </c>
    </row>
    <row r="44">
      <c r="A44" t="inlineStr">
        <is>
          <t>Pondasi</t>
        </is>
      </c>
      <c r="B44" t="inlineStr">
        <is>
          <t>R11</t>
        </is>
      </c>
      <c r="C44">
        <f>IFERROR((Q11*O11)*L11,0)</f>
        <v/>
      </c>
      <c r="D44" t="inlineStr">
        <is>
          <t>error-suppressed-source-formula</t>
        </is>
      </c>
      <c r="E44" t="inlineStr">
        <is>
          <t>Uploaded reference workbook</t>
        </is>
      </c>
    </row>
    <row r="45">
      <c r="A45" t="inlineStr">
        <is>
          <t>Pondasi</t>
        </is>
      </c>
      <c r="B45" t="inlineStr">
        <is>
          <t>I12</t>
        </is>
      </c>
      <c r="C45">
        <f>IFERROR(D10*D18*D12,0)</f>
        <v/>
      </c>
      <c r="D45" t="inlineStr">
        <is>
          <t>error-suppressed-source-formula</t>
        </is>
      </c>
      <c r="E45" t="inlineStr">
        <is>
          <t>Uploaded reference workbook</t>
        </is>
      </c>
    </row>
    <row r="46">
      <c r="A46" t="inlineStr">
        <is>
          <t>Pondasi</t>
        </is>
      </c>
      <c r="B46" t="inlineStr">
        <is>
          <t>O12</t>
        </is>
      </c>
      <c r="C46">
        <f>I74</f>
        <v/>
      </c>
      <c r="D46" t="inlineStr">
        <is>
          <t>formula</t>
        </is>
      </c>
      <c r="E46" t="inlineStr">
        <is>
          <t>Uploaded reference workbook</t>
        </is>
      </c>
    </row>
    <row r="47">
      <c r="A47" t="inlineStr">
        <is>
          <t>Pondasi</t>
        </is>
      </c>
      <c r="B47" t="inlineStr">
        <is>
          <t>R12</t>
        </is>
      </c>
      <c r="C47">
        <f>IFERROR((Q12*O12)*L12,0)</f>
        <v/>
      </c>
      <c r="D47" t="inlineStr">
        <is>
          <t>error-suppressed-source-formula</t>
        </is>
      </c>
      <c r="E47" t="inlineStr">
        <is>
          <t>Uploaded reference workbook</t>
        </is>
      </c>
    </row>
    <row r="48">
      <c r="A48" t="inlineStr">
        <is>
          <t>Pondasi</t>
        </is>
      </c>
      <c r="B48" t="inlineStr">
        <is>
          <t>R13</t>
        </is>
      </c>
      <c r="C48">
        <f>SUM(R9:R12)</f>
        <v/>
      </c>
      <c r="D48" t="inlineStr">
        <is>
          <t>formula</t>
        </is>
      </c>
      <c r="E48" t="inlineStr">
        <is>
          <t>Uploaded reference workbook</t>
        </is>
      </c>
    </row>
    <row r="49">
      <c r="A49" t="inlineStr">
        <is>
          <t>Pondasi</t>
        </is>
      </c>
      <c r="B49" t="inlineStr">
        <is>
          <t>I15</t>
        </is>
      </c>
      <c r="C49">
        <f>IFERROR(D22*D23*D20,0)</f>
        <v/>
      </c>
      <c r="D49" t="inlineStr">
        <is>
          <t>error-suppressed-source-formula</t>
        </is>
      </c>
      <c r="E49" t="inlineStr">
        <is>
          <t>Uploaded reference workbook</t>
        </is>
      </c>
    </row>
    <row r="50">
      <c r="A50" t="inlineStr">
        <is>
          <t>Pondasi</t>
        </is>
      </c>
      <c r="B50" t="inlineStr">
        <is>
          <t>O15</t>
        </is>
      </c>
      <c r="C50">
        <f>I12</f>
        <v/>
      </c>
      <c r="D50" t="inlineStr">
        <is>
          <t>formula</t>
        </is>
      </c>
      <c r="E50" t="inlineStr">
        <is>
          <t>Uploaded reference workbook</t>
        </is>
      </c>
    </row>
    <row r="51">
      <c r="A51" t="inlineStr">
        <is>
          <t>Pondasi</t>
        </is>
      </c>
      <c r="B51" t="inlineStr">
        <is>
          <t>R15</t>
        </is>
      </c>
      <c r="C51">
        <f>IFERROR(Q15*O15,0)</f>
        <v/>
      </c>
      <c r="D51" t="inlineStr">
        <is>
          <t>error-suppressed-source-formula</t>
        </is>
      </c>
      <c r="E51" t="inlineStr">
        <is>
          <t>Uploaded reference workbook</t>
        </is>
      </c>
    </row>
    <row r="52">
      <c r="A52" t="inlineStr">
        <is>
          <t>Pondasi</t>
        </is>
      </c>
      <c r="B52" t="inlineStr">
        <is>
          <t>I16</t>
        </is>
      </c>
      <c r="C52">
        <f>IFERROR(D21*I9,0)</f>
        <v/>
      </c>
      <c r="D52" t="inlineStr">
        <is>
          <t>error-suppressed-source-formula</t>
        </is>
      </c>
      <c r="E52" t="inlineStr">
        <is>
          <t>Uploaded reference workbook</t>
        </is>
      </c>
    </row>
    <row r="53">
      <c r="A53" t="inlineStr">
        <is>
          <t>Pondasi</t>
        </is>
      </c>
      <c r="B53" t="inlineStr">
        <is>
          <t>O16</t>
        </is>
      </c>
      <c r="C53">
        <f>H116</f>
        <v/>
      </c>
      <c r="D53" t="inlineStr">
        <is>
          <t>formula</t>
        </is>
      </c>
      <c r="E53" t="inlineStr">
        <is>
          <t>Uploaded reference workbook</t>
        </is>
      </c>
    </row>
    <row r="54">
      <c r="A54" t="inlineStr">
        <is>
          <t>Pondasi</t>
        </is>
      </c>
      <c r="B54" t="inlineStr">
        <is>
          <t>R16</t>
        </is>
      </c>
      <c r="C54">
        <f>IFERROR(Q16*O16,0)</f>
        <v/>
      </c>
      <c r="D54" t="inlineStr">
        <is>
          <t>error-suppressed-source-formula</t>
        </is>
      </c>
      <c r="E54" t="inlineStr">
        <is>
          <t>Uploaded reference workbook</t>
        </is>
      </c>
    </row>
    <row r="55">
      <c r="A55" t="inlineStr">
        <is>
          <t>Pondasi</t>
        </is>
      </c>
      <c r="B55" t="inlineStr">
        <is>
          <t>I17</t>
        </is>
      </c>
      <c r="C55">
        <f>I9</f>
        <v/>
      </c>
      <c r="D55" t="inlineStr">
        <is>
          <t>formula</t>
        </is>
      </c>
      <c r="E55" t="inlineStr">
        <is>
          <t>Uploaded reference workbook</t>
        </is>
      </c>
    </row>
    <row r="56">
      <c r="A56" t="inlineStr">
        <is>
          <t>Pondasi</t>
        </is>
      </c>
      <c r="B56" t="inlineStr">
        <is>
          <t>O17</t>
        </is>
      </c>
      <c r="C56">
        <f>H76</f>
        <v/>
      </c>
      <c r="D56" t="inlineStr">
        <is>
          <t>formula</t>
        </is>
      </c>
      <c r="E56" t="inlineStr">
        <is>
          <t>Uploaded reference workbook</t>
        </is>
      </c>
    </row>
    <row r="57">
      <c r="A57" t="inlineStr">
        <is>
          <t>Pondasi</t>
        </is>
      </c>
      <c r="B57" t="inlineStr">
        <is>
          <t>R17</t>
        </is>
      </c>
      <c r="C57">
        <f>IFERROR(Q17*O17,0)</f>
        <v/>
      </c>
      <c r="D57" t="inlineStr">
        <is>
          <t>error-suppressed-source-formula</t>
        </is>
      </c>
      <c r="E57" t="inlineStr">
        <is>
          <t>Uploaded reference workbook</t>
        </is>
      </c>
    </row>
    <row r="58">
      <c r="A58" t="inlineStr">
        <is>
          <t>Pondasi</t>
        </is>
      </c>
      <c r="B58" t="inlineStr">
        <is>
          <t>M19</t>
        </is>
      </c>
      <c r="C58">
        <f>C85</f>
        <v/>
      </c>
      <c r="D58" t="inlineStr">
        <is>
          <t>formula</t>
        </is>
      </c>
      <c r="E58" t="inlineStr">
        <is>
          <t>Uploaded reference workbook</t>
        </is>
      </c>
    </row>
    <row r="59">
      <c r="A59" t="inlineStr">
        <is>
          <t>Pondasi</t>
        </is>
      </c>
      <c r="B59" t="inlineStr">
        <is>
          <t>O19</t>
        </is>
      </c>
      <c r="C59">
        <f>H85</f>
        <v/>
      </c>
      <c r="D59" t="inlineStr">
        <is>
          <t>formula</t>
        </is>
      </c>
      <c r="E59" t="inlineStr">
        <is>
          <t>Uploaded reference workbook</t>
        </is>
      </c>
    </row>
    <row r="60">
      <c r="A60" t="inlineStr">
        <is>
          <t>Pondasi</t>
        </is>
      </c>
      <c r="B60" t="inlineStr">
        <is>
          <t>R19</t>
        </is>
      </c>
      <c r="C60">
        <f>IFERROR(Q19*O19,0)</f>
        <v/>
      </c>
      <c r="D60" t="inlineStr">
        <is>
          <t>error-suppressed-source-formula</t>
        </is>
      </c>
      <c r="E60" t="inlineStr">
        <is>
          <t>Uploaded reference workbook</t>
        </is>
      </c>
    </row>
    <row r="61">
      <c r="A61" t="inlineStr">
        <is>
          <t>Pondasi</t>
        </is>
      </c>
      <c r="B61" t="inlineStr">
        <is>
          <t>M20</t>
        </is>
      </c>
      <c r="C61">
        <f>C86</f>
        <v/>
      </c>
      <c r="D61" t="inlineStr">
        <is>
          <t>formula</t>
        </is>
      </c>
      <c r="E61" t="inlineStr">
        <is>
          <t>Uploaded reference workbook</t>
        </is>
      </c>
    </row>
    <row r="62">
      <c r="A62" t="inlineStr">
        <is>
          <t>Pondasi</t>
        </is>
      </c>
      <c r="B62" t="inlineStr">
        <is>
          <t>O20</t>
        </is>
      </c>
      <c r="C62">
        <f>H86</f>
        <v/>
      </c>
      <c r="D62" t="inlineStr">
        <is>
          <t>formula</t>
        </is>
      </c>
      <c r="E62" t="inlineStr">
        <is>
          <t>Uploaded reference workbook</t>
        </is>
      </c>
    </row>
    <row r="63">
      <c r="A63" t="inlineStr">
        <is>
          <t>Pondasi</t>
        </is>
      </c>
      <c r="B63" t="inlineStr">
        <is>
          <t>R20</t>
        </is>
      </c>
      <c r="C63">
        <f>IFERROR(Q20*O20,0)</f>
        <v/>
      </c>
      <c r="D63" t="inlineStr">
        <is>
          <t>error-suppressed-source-formula</t>
        </is>
      </c>
      <c r="E63" t="inlineStr">
        <is>
          <t>Uploaded reference workbook</t>
        </is>
      </c>
    </row>
    <row r="64">
      <c r="A64" t="inlineStr">
        <is>
          <t>Pondasi</t>
        </is>
      </c>
      <c r="B64" t="inlineStr">
        <is>
          <t>M21</t>
        </is>
      </c>
      <c r="C64">
        <f>C87</f>
        <v/>
      </c>
      <c r="D64" t="inlineStr">
        <is>
          <t>formula</t>
        </is>
      </c>
      <c r="E64" t="inlineStr">
        <is>
          <t>Uploaded reference workbook</t>
        </is>
      </c>
    </row>
    <row r="65">
      <c r="A65" t="inlineStr">
        <is>
          <t>Pondasi</t>
        </is>
      </c>
      <c r="B65" t="inlineStr">
        <is>
          <t>O21</t>
        </is>
      </c>
      <c r="C65">
        <f>H87</f>
        <v/>
      </c>
      <c r="D65" t="inlineStr">
        <is>
          <t>formula</t>
        </is>
      </c>
      <c r="E65" t="inlineStr">
        <is>
          <t>Uploaded reference workbook</t>
        </is>
      </c>
    </row>
    <row r="66">
      <c r="A66" t="inlineStr">
        <is>
          <t>Pondasi</t>
        </is>
      </c>
      <c r="B66" t="inlineStr">
        <is>
          <t>R21</t>
        </is>
      </c>
      <c r="C66">
        <f>IFERROR(Q21*O21,0)</f>
        <v/>
      </c>
      <c r="D66" t="inlineStr">
        <is>
          <t>error-suppressed-source-formula</t>
        </is>
      </c>
      <c r="E66" t="inlineStr">
        <is>
          <t>Uploaded reference workbook</t>
        </is>
      </c>
    </row>
    <row r="67">
      <c r="A67" t="inlineStr">
        <is>
          <t>Pondasi</t>
        </is>
      </c>
      <c r="B67" t="inlineStr">
        <is>
          <t>M23</t>
        </is>
      </c>
      <c r="C67">
        <f>C95</f>
        <v/>
      </c>
      <c r="D67" t="inlineStr">
        <is>
          <t>formula</t>
        </is>
      </c>
      <c r="E67" t="inlineStr">
        <is>
          <t>Uploaded reference workbook</t>
        </is>
      </c>
    </row>
    <row r="68">
      <c r="A68" t="inlineStr">
        <is>
          <t>Pondasi</t>
        </is>
      </c>
      <c r="B68" t="inlineStr">
        <is>
          <t>O23</t>
        </is>
      </c>
      <c r="C68">
        <f>H95</f>
        <v/>
      </c>
      <c r="D68" t="inlineStr">
        <is>
          <t>formula</t>
        </is>
      </c>
      <c r="E68" t="inlineStr">
        <is>
          <t>Uploaded reference workbook</t>
        </is>
      </c>
    </row>
    <row r="69">
      <c r="A69" t="inlineStr">
        <is>
          <t>Pondasi</t>
        </is>
      </c>
      <c r="B69" t="inlineStr">
        <is>
          <t>R23</t>
        </is>
      </c>
      <c r="C69">
        <f>IFERROR(Q23*O23,0)</f>
        <v/>
      </c>
      <c r="D69" t="inlineStr">
        <is>
          <t>error-suppressed-source-formula</t>
        </is>
      </c>
      <c r="E69" t="inlineStr">
        <is>
          <t>Uploaded reference workbook</t>
        </is>
      </c>
    </row>
    <row r="70">
      <c r="A70" t="inlineStr">
        <is>
          <t>Pondasi</t>
        </is>
      </c>
      <c r="B70" t="inlineStr">
        <is>
          <t>M24</t>
        </is>
      </c>
      <c r="C70">
        <f>C96</f>
        <v/>
      </c>
      <c r="D70" t="inlineStr">
        <is>
          <t>formula</t>
        </is>
      </c>
      <c r="E70" t="inlineStr">
        <is>
          <t>Uploaded reference workbook</t>
        </is>
      </c>
    </row>
    <row r="71">
      <c r="A71" t="inlineStr">
        <is>
          <t>Pondasi</t>
        </is>
      </c>
      <c r="B71" t="inlineStr">
        <is>
          <t>O24</t>
        </is>
      </c>
      <c r="C71">
        <f>H96</f>
        <v/>
      </c>
      <c r="D71" t="inlineStr">
        <is>
          <t>formula</t>
        </is>
      </c>
      <c r="E71" t="inlineStr">
        <is>
          <t>Uploaded reference workbook</t>
        </is>
      </c>
    </row>
    <row r="72">
      <c r="A72" t="inlineStr">
        <is>
          <t>Pondasi</t>
        </is>
      </c>
      <c r="B72" t="inlineStr">
        <is>
          <t>R24</t>
        </is>
      </c>
      <c r="C72">
        <f>IFERROR(Q24*O24,0)</f>
        <v/>
      </c>
      <c r="D72" t="inlineStr">
        <is>
          <t>error-suppressed-source-formula</t>
        </is>
      </c>
      <c r="E72" t="inlineStr">
        <is>
          <t>Uploaded reference workbook</t>
        </is>
      </c>
    </row>
    <row r="73">
      <c r="A73" t="inlineStr">
        <is>
          <t>Pondasi</t>
        </is>
      </c>
      <c r="B73" t="inlineStr">
        <is>
          <t>M25</t>
        </is>
      </c>
      <c r="C73">
        <f>C97</f>
        <v/>
      </c>
      <c r="D73" t="inlineStr">
        <is>
          <t>formula</t>
        </is>
      </c>
      <c r="E73" t="inlineStr">
        <is>
          <t>Uploaded reference workbook</t>
        </is>
      </c>
    </row>
    <row r="74">
      <c r="A74" t="inlineStr">
        <is>
          <t>Pondasi</t>
        </is>
      </c>
      <c r="B74" t="inlineStr">
        <is>
          <t>O25</t>
        </is>
      </c>
      <c r="C74">
        <f>H97</f>
        <v/>
      </c>
      <c r="D74" t="inlineStr">
        <is>
          <t>formula</t>
        </is>
      </c>
      <c r="E74" t="inlineStr">
        <is>
          <t>Uploaded reference workbook</t>
        </is>
      </c>
    </row>
    <row r="75">
      <c r="A75" t="inlineStr">
        <is>
          <t>Pondasi</t>
        </is>
      </c>
      <c r="B75" t="inlineStr">
        <is>
          <t>R25</t>
        </is>
      </c>
      <c r="C75">
        <f>IFERROR(Q25*O25,0)</f>
        <v/>
      </c>
      <c r="D75" t="inlineStr">
        <is>
          <t>error-suppressed-source-formula</t>
        </is>
      </c>
      <c r="E75" t="inlineStr">
        <is>
          <t>Uploaded reference workbook</t>
        </is>
      </c>
    </row>
    <row r="76">
      <c r="A76" t="inlineStr">
        <is>
          <t>Pondasi</t>
        </is>
      </c>
      <c r="B76" t="inlineStr">
        <is>
          <t>R26</t>
        </is>
      </c>
      <c r="C76">
        <f>IFERROR(R15+R16+R17+R19+R20+R21+R23+R24+R25,0)</f>
        <v/>
      </c>
      <c r="D76" t="inlineStr">
        <is>
          <t>error-suppressed-source-formula</t>
        </is>
      </c>
      <c r="E76" t="inlineStr">
        <is>
          <t>Uploaded reference workbook</t>
        </is>
      </c>
    </row>
    <row r="77">
      <c r="A77" t="inlineStr">
        <is>
          <t>Pondasi</t>
        </is>
      </c>
      <c r="B77" t="inlineStr">
        <is>
          <t>R27</t>
        </is>
      </c>
      <c r="C77">
        <f>IFERROR(R26+R13,0)</f>
        <v/>
      </c>
      <c r="D77" t="inlineStr">
        <is>
          <t>error-suppressed-source-formula</t>
        </is>
      </c>
      <c r="E77" t="inlineStr">
        <is>
          <t>Uploaded reference workbook</t>
        </is>
      </c>
    </row>
    <row r="78">
      <c r="A78" t="inlineStr">
        <is>
          <t>Pondasi</t>
        </is>
      </c>
      <c r="B78" t="inlineStr">
        <is>
          <t>H65</t>
        </is>
      </c>
      <c r="C78">
        <f>IFERROR(I9*D65,0)</f>
        <v/>
      </c>
      <c r="D78" t="inlineStr">
        <is>
          <t>error-suppressed-source-formula</t>
        </is>
      </c>
      <c r="E78" t="inlineStr">
        <is>
          <t>Uploaded reference workbook</t>
        </is>
      </c>
    </row>
    <row r="79">
      <c r="A79" t="inlineStr">
        <is>
          <t>Pondasi</t>
        </is>
      </c>
      <c r="B79" t="inlineStr">
        <is>
          <t>H66</t>
        </is>
      </c>
      <c r="C79">
        <f>IFERROR(I9*D66,0)</f>
        <v/>
      </c>
      <c r="D79" t="inlineStr">
        <is>
          <t>error-suppressed-source-formula</t>
        </is>
      </c>
      <c r="E79" t="inlineStr">
        <is>
          <t>Uploaded reference workbook</t>
        </is>
      </c>
    </row>
    <row r="80">
      <c r="A80" t="inlineStr">
        <is>
          <t>Pondasi</t>
        </is>
      </c>
      <c r="B80" t="inlineStr">
        <is>
          <t>H71</t>
        </is>
      </c>
      <c r="C80">
        <f>IFERROR(I11*D71,0)</f>
        <v/>
      </c>
      <c r="D80" t="inlineStr">
        <is>
          <t>error-suppressed-source-formula</t>
        </is>
      </c>
      <c r="E80" t="inlineStr">
        <is>
          <t>Uploaded reference workbook</t>
        </is>
      </c>
    </row>
    <row r="81">
      <c r="A81" t="inlineStr">
        <is>
          <t>Pondasi</t>
        </is>
      </c>
      <c r="B81" t="inlineStr">
        <is>
          <t>I71</t>
        </is>
      </c>
      <c r="C81">
        <f>IFERROR(H65+H71+H81+H91+H101+H106+H113,0)</f>
        <v/>
      </c>
      <c r="D81" t="inlineStr">
        <is>
          <t>error-suppressed-source-formula</t>
        </is>
      </c>
      <c r="E81" t="inlineStr">
        <is>
          <t>Uploaded reference workbook</t>
        </is>
      </c>
    </row>
    <row r="82">
      <c r="A82" t="inlineStr">
        <is>
          <t>Pondasi</t>
        </is>
      </c>
      <c r="B82" t="inlineStr">
        <is>
          <t>H72</t>
        </is>
      </c>
      <c r="C82">
        <f>IFERROR(I11*D72,0)</f>
        <v/>
      </c>
      <c r="D82" t="inlineStr">
        <is>
          <t>error-suppressed-source-formula</t>
        </is>
      </c>
      <c r="E82" t="inlineStr">
        <is>
          <t>Uploaded reference workbook</t>
        </is>
      </c>
    </row>
    <row r="83">
      <c r="A83" t="inlineStr">
        <is>
          <t>Pondasi</t>
        </is>
      </c>
      <c r="B83" t="inlineStr">
        <is>
          <t>I72</t>
        </is>
      </c>
      <c r="C83">
        <f>IFERROR(H72+H82+H92,0)</f>
        <v/>
      </c>
      <c r="D83" t="inlineStr">
        <is>
          <t>error-suppressed-source-formula</t>
        </is>
      </c>
      <c r="E83" t="inlineStr">
        <is>
          <t>Uploaded reference workbook</t>
        </is>
      </c>
    </row>
    <row r="84">
      <c r="A84" t="inlineStr">
        <is>
          <t>Pondasi</t>
        </is>
      </c>
      <c r="B84" t="inlineStr">
        <is>
          <t>H73</t>
        </is>
      </c>
      <c r="C84">
        <f>IFERROR(I11*D73,0)</f>
        <v/>
      </c>
      <c r="D84" t="inlineStr">
        <is>
          <t>error-suppressed-source-formula</t>
        </is>
      </c>
      <c r="E84" t="inlineStr">
        <is>
          <t>Uploaded reference workbook</t>
        </is>
      </c>
    </row>
    <row r="85">
      <c r="A85" t="inlineStr">
        <is>
          <t>Pondasi</t>
        </is>
      </c>
      <c r="B85" t="inlineStr">
        <is>
          <t>I73</t>
        </is>
      </c>
      <c r="C85">
        <f>IFERROR(D73,0)</f>
        <v/>
      </c>
      <c r="D85" t="inlineStr">
        <is>
          <t>error-suppressed-source-formula</t>
        </is>
      </c>
      <c r="E85" t="inlineStr">
        <is>
          <t>Uploaded reference workbook</t>
        </is>
      </c>
    </row>
    <row r="86">
      <c r="A86" t="inlineStr">
        <is>
          <t>Pondasi</t>
        </is>
      </c>
      <c r="B86" t="inlineStr">
        <is>
          <t>H74</t>
        </is>
      </c>
      <c r="C86">
        <f>IFERROR(I11*D74,0)</f>
        <v/>
      </c>
      <c r="D86" t="inlineStr">
        <is>
          <t>error-suppressed-source-formula</t>
        </is>
      </c>
      <c r="E86" t="inlineStr">
        <is>
          <t>Uploaded reference workbook</t>
        </is>
      </c>
    </row>
    <row r="87">
      <c r="A87" t="inlineStr">
        <is>
          <t>Pondasi</t>
        </is>
      </c>
      <c r="B87" t="inlineStr">
        <is>
          <t>I74</t>
        </is>
      </c>
      <c r="C87">
        <f>IFERROR(H66+H74+H83+H93+H102+H107+H114,0)</f>
        <v/>
      </c>
      <c r="D87" t="inlineStr">
        <is>
          <t>error-suppressed-source-formula</t>
        </is>
      </c>
      <c r="E87" t="inlineStr">
        <is>
          <t>Uploaded reference workbook</t>
        </is>
      </c>
    </row>
    <row r="88">
      <c r="A88" t="inlineStr">
        <is>
          <t>Pondasi</t>
        </is>
      </c>
      <c r="B88" t="inlineStr">
        <is>
          <t>H76</t>
        </is>
      </c>
      <c r="C88">
        <f>IFERROR(I11*D76,0)</f>
        <v/>
      </c>
      <c r="D88" t="inlineStr">
        <is>
          <t>error-suppressed-source-formula</t>
        </is>
      </c>
      <c r="E88" t="inlineStr">
        <is>
          <t>Uploaded reference workbook</t>
        </is>
      </c>
    </row>
    <row r="89">
      <c r="A89" t="inlineStr">
        <is>
          <t>Pondasi</t>
        </is>
      </c>
      <c r="B89" t="inlineStr">
        <is>
          <t>H77</t>
        </is>
      </c>
      <c r="C89">
        <f>IFERROR(I11*D77,0)</f>
        <v/>
      </c>
      <c r="D89" t="inlineStr">
        <is>
          <t>error-suppressed-source-formula</t>
        </is>
      </c>
      <c r="E89" t="inlineStr">
        <is>
          <t>Uploaded reference workbook</t>
        </is>
      </c>
    </row>
    <row r="90">
      <c r="A90" t="inlineStr">
        <is>
          <t>Pondasi</t>
        </is>
      </c>
      <c r="B90" t="inlineStr">
        <is>
          <t>H81</t>
        </is>
      </c>
      <c r="C90">
        <f>IFERROR((I10*D81)*L18,0)</f>
        <v/>
      </c>
      <c r="D90" t="inlineStr">
        <is>
          <t>error-suppressed-source-formula</t>
        </is>
      </c>
      <c r="E90" t="inlineStr">
        <is>
          <t>Uploaded reference workbook</t>
        </is>
      </c>
    </row>
    <row r="91">
      <c r="A91" t="inlineStr">
        <is>
          <t>Pondasi</t>
        </is>
      </c>
      <c r="B91" t="inlineStr">
        <is>
          <t>H82</t>
        </is>
      </c>
      <c r="C91">
        <f>IFERROR((I10*D82)*L18,0)</f>
        <v/>
      </c>
      <c r="D91" t="inlineStr">
        <is>
          <t>error-suppressed-source-formula</t>
        </is>
      </c>
      <c r="E91" t="inlineStr">
        <is>
          <t>Uploaded reference workbook</t>
        </is>
      </c>
    </row>
    <row r="92">
      <c r="A92" t="inlineStr">
        <is>
          <t>Pondasi</t>
        </is>
      </c>
      <c r="B92" t="inlineStr">
        <is>
          <t>H83</t>
        </is>
      </c>
      <c r="C92">
        <f>IFERROR((I10*D83)*L18,0)</f>
        <v/>
      </c>
      <c r="D92" t="inlineStr">
        <is>
          <t>error-suppressed-source-formula</t>
        </is>
      </c>
      <c r="E92" t="inlineStr">
        <is>
          <t>Uploaded reference workbook</t>
        </is>
      </c>
    </row>
    <row r="93">
      <c r="A93" t="inlineStr">
        <is>
          <t>Pondasi</t>
        </is>
      </c>
      <c r="B93" t="inlineStr">
        <is>
          <t>H85</t>
        </is>
      </c>
      <c r="C93">
        <f>IFERROR((I10*D85)*L18,0)</f>
        <v/>
      </c>
      <c r="D93" t="inlineStr">
        <is>
          <t>error-suppressed-source-formula</t>
        </is>
      </c>
      <c r="E93" t="inlineStr">
        <is>
          <t>Uploaded reference workbook</t>
        </is>
      </c>
    </row>
    <row r="94">
      <c r="A94" t="inlineStr">
        <is>
          <t>Pondasi</t>
        </is>
      </c>
      <c r="B94" t="inlineStr">
        <is>
          <t>H86</t>
        </is>
      </c>
      <c r="C94">
        <f>IFERROR((I10*D86/50)*L18,0)</f>
        <v/>
      </c>
      <c r="D94" t="inlineStr">
        <is>
          <t>error-suppressed-source-formula</t>
        </is>
      </c>
      <c r="E94" t="inlineStr">
        <is>
          <t>Uploaded reference workbook</t>
        </is>
      </c>
    </row>
    <row r="95">
      <c r="A95" t="inlineStr">
        <is>
          <t>Pondasi</t>
        </is>
      </c>
      <c r="B95" t="inlineStr">
        <is>
          <t>H87</t>
        </is>
      </c>
      <c r="C95">
        <f>IFERROR((I10*D87)*L18,0)</f>
        <v/>
      </c>
      <c r="D95" t="inlineStr">
        <is>
          <t>error-suppressed-source-formula</t>
        </is>
      </c>
      <c r="E95" t="inlineStr">
        <is>
          <t>Uploaded reference workbook</t>
        </is>
      </c>
    </row>
    <row r="96">
      <c r="A96" t="inlineStr">
        <is>
          <t>Pondasi</t>
        </is>
      </c>
      <c r="B96" t="inlineStr">
        <is>
          <t>H91</t>
        </is>
      </c>
      <c r="C96">
        <f>IFERROR((I10*D91)*L22,0)</f>
        <v/>
      </c>
      <c r="D96" t="inlineStr">
        <is>
          <t>error-suppressed-source-formula</t>
        </is>
      </c>
      <c r="E96" t="inlineStr">
        <is>
          <t>Uploaded reference workbook</t>
        </is>
      </c>
    </row>
    <row r="97">
      <c r="A97" t="inlineStr">
        <is>
          <t>Pondasi</t>
        </is>
      </c>
      <c r="B97" t="inlineStr">
        <is>
          <t>H92</t>
        </is>
      </c>
      <c r="C97">
        <f>IFERROR((I10*D92)*L22,0)</f>
        <v/>
      </c>
      <c r="D97" t="inlineStr">
        <is>
          <t>error-suppressed-source-formula</t>
        </is>
      </c>
      <c r="E97" t="inlineStr">
        <is>
          <t>Uploaded reference workbook</t>
        </is>
      </c>
    </row>
    <row r="98">
      <c r="A98" t="inlineStr">
        <is>
          <t>Pondasi</t>
        </is>
      </c>
      <c r="B98" t="inlineStr">
        <is>
          <t>H93</t>
        </is>
      </c>
      <c r="C98">
        <f>IFERROR((I10*D93)*L22,0)</f>
        <v/>
      </c>
      <c r="D98" t="inlineStr">
        <is>
          <t>error-suppressed-source-formula</t>
        </is>
      </c>
      <c r="E98" t="inlineStr">
        <is>
          <t>Uploaded reference workbook</t>
        </is>
      </c>
    </row>
    <row r="99">
      <c r="A99" t="inlineStr">
        <is>
          <t>Pondasi</t>
        </is>
      </c>
      <c r="B99" t="inlineStr">
        <is>
          <t>H95</t>
        </is>
      </c>
      <c r="C99">
        <f>IFERROR((I10*D95)*L22,0)</f>
        <v/>
      </c>
      <c r="D99" t="inlineStr">
        <is>
          <t>error-suppressed-source-formula</t>
        </is>
      </c>
      <c r="E99" t="inlineStr">
        <is>
          <t>Uploaded reference workbook</t>
        </is>
      </c>
    </row>
    <row r="100">
      <c r="A100" t="inlineStr">
        <is>
          <t>Pondasi</t>
        </is>
      </c>
      <c r="B100" t="inlineStr">
        <is>
          <t>H96</t>
        </is>
      </c>
      <c r="C100">
        <f>IFERROR((I10*D96/50)*L22,0)</f>
        <v/>
      </c>
      <c r="D100" t="inlineStr">
        <is>
          <t>error-suppressed-source-formula</t>
        </is>
      </c>
      <c r="E100" t="inlineStr">
        <is>
          <t>Uploaded reference workbook</t>
        </is>
      </c>
    </row>
    <row r="101">
      <c r="A101" t="inlineStr">
        <is>
          <t>Pondasi</t>
        </is>
      </c>
      <c r="B101" t="inlineStr">
        <is>
          <t>H97</t>
        </is>
      </c>
      <c r="C101">
        <f>IFERROR((I10*D97)*L22,0)</f>
        <v/>
      </c>
      <c r="D101" t="inlineStr">
        <is>
          <t>error-suppressed-source-formula</t>
        </is>
      </c>
      <c r="E101" t="inlineStr">
        <is>
          <t>Uploaded reference workbook</t>
        </is>
      </c>
    </row>
    <row r="102">
      <c r="A102" t="inlineStr">
        <is>
          <t>Pondasi</t>
        </is>
      </c>
      <c r="B102" t="inlineStr">
        <is>
          <t>H101</t>
        </is>
      </c>
      <c r="C102">
        <f>IFERROR(I17*D101,0)</f>
        <v/>
      </c>
      <c r="D102" t="inlineStr">
        <is>
          <t>error-suppressed-source-formula</t>
        </is>
      </c>
      <c r="E102" t="inlineStr">
        <is>
          <t>Uploaded reference workbook</t>
        </is>
      </c>
    </row>
    <row r="103">
      <c r="A103" t="inlineStr">
        <is>
          <t>Pondasi</t>
        </is>
      </c>
      <c r="B103" t="inlineStr">
        <is>
          <t>H102</t>
        </is>
      </c>
      <c r="C103">
        <f>IFERROR(I17*D102,0)</f>
        <v/>
      </c>
      <c r="D103" t="inlineStr">
        <is>
          <t>error-suppressed-source-formula</t>
        </is>
      </c>
      <c r="E103" t="inlineStr">
        <is>
          <t>Uploaded reference workbook</t>
        </is>
      </c>
    </row>
    <row r="104">
      <c r="A104" t="inlineStr">
        <is>
          <t>Pondasi</t>
        </is>
      </c>
      <c r="B104" t="inlineStr">
        <is>
          <t>H106</t>
        </is>
      </c>
      <c r="C104">
        <f>IFERROR(I12*D106,0)</f>
        <v/>
      </c>
      <c r="D104" t="inlineStr">
        <is>
          <t>error-suppressed-source-formula</t>
        </is>
      </c>
      <c r="E104" t="inlineStr">
        <is>
          <t>Uploaded reference workbook</t>
        </is>
      </c>
    </row>
    <row r="105">
      <c r="A105" t="inlineStr">
        <is>
          <t>Pondasi</t>
        </is>
      </c>
      <c r="B105" t="inlineStr">
        <is>
          <t>H107</t>
        </is>
      </c>
      <c r="C105">
        <f>IFERROR(I12*D107,0)</f>
        <v/>
      </c>
      <c r="D105" t="inlineStr">
        <is>
          <t>error-suppressed-source-formula</t>
        </is>
      </c>
      <c r="E105" t="inlineStr">
        <is>
          <t>Uploaded reference workbook</t>
        </is>
      </c>
    </row>
    <row r="106">
      <c r="A106" t="inlineStr">
        <is>
          <t>Pondasi</t>
        </is>
      </c>
      <c r="B106" t="inlineStr">
        <is>
          <t>H109</t>
        </is>
      </c>
      <c r="C106">
        <f>IFERROR(I12*D109,0)</f>
        <v/>
      </c>
      <c r="D106" t="inlineStr">
        <is>
          <t>error-suppressed-source-formula</t>
        </is>
      </c>
      <c r="E106" t="inlineStr">
        <is>
          <t>Uploaded reference workbook</t>
        </is>
      </c>
    </row>
    <row r="107">
      <c r="A107" t="inlineStr">
        <is>
          <t>Pondasi</t>
        </is>
      </c>
      <c r="B107" t="inlineStr">
        <is>
          <t>H113</t>
        </is>
      </c>
      <c r="C107">
        <f>IFERROR((I15+I16)*D113,0)</f>
        <v/>
      </c>
      <c r="D107" t="inlineStr">
        <is>
          <t>error-suppressed-source-formula</t>
        </is>
      </c>
      <c r="E107" t="inlineStr">
        <is>
          <t>Uploaded reference workbook</t>
        </is>
      </c>
    </row>
    <row r="108">
      <c r="A108" t="inlineStr">
        <is>
          <t>Pondasi</t>
        </is>
      </c>
      <c r="B108" t="inlineStr">
        <is>
          <t>H114</t>
        </is>
      </c>
      <c r="C108">
        <f>IFERROR((I15+I16)*D114,0)</f>
        <v/>
      </c>
      <c r="D108" t="inlineStr">
        <is>
          <t>error-suppressed-source-formula</t>
        </is>
      </c>
      <c r="E108" t="inlineStr">
        <is>
          <t>Uploaded reference workbook</t>
        </is>
      </c>
    </row>
    <row r="109">
      <c r="A109" t="inlineStr">
        <is>
          <t>Pondasi</t>
        </is>
      </c>
      <c r="B109" t="inlineStr">
        <is>
          <t>H116</t>
        </is>
      </c>
      <c r="C109">
        <f>IFERROR((I15+I16)*D116,0)</f>
        <v/>
      </c>
      <c r="D109" t="inlineStr">
        <is>
          <t>error-suppressed-source-formula</t>
        </is>
      </c>
      <c r="E109" t="inlineStr">
        <is>
          <t>Uploaded reference workbook</t>
        </is>
      </c>
    </row>
    <row r="110">
      <c r="A110" t="inlineStr">
        <is>
          <t>Foot Plate</t>
        </is>
      </c>
      <c r="B110" t="inlineStr">
        <is>
          <t>I8</t>
        </is>
      </c>
      <c r="C110">
        <f>IFERROR((D12+D14+D15+D8+10*D20/1000)*D25,0)</f>
        <v/>
      </c>
      <c r="D110" t="inlineStr">
        <is>
          <t>error-suppressed-source-formula</t>
        </is>
      </c>
      <c r="E110" t="inlineStr">
        <is>
          <t>Uploaded reference workbook</t>
        </is>
      </c>
    </row>
    <row r="111">
      <c r="A111" t="inlineStr">
        <is>
          <t>Foot Plate</t>
        </is>
      </c>
      <c r="B111" t="inlineStr">
        <is>
          <t>I9</t>
        </is>
      </c>
      <c r="C111">
        <f>IFERROR((D12+D14+D15+D8+10*D21/1000)*D26,0)</f>
        <v/>
      </c>
      <c r="D111" t="inlineStr">
        <is>
          <t>error-suppressed-source-formula</t>
        </is>
      </c>
      <c r="E111" t="inlineStr">
        <is>
          <t>Uploaded reference workbook</t>
        </is>
      </c>
    </row>
    <row r="112">
      <c r="A112" t="inlineStr">
        <is>
          <t>Foot Plate</t>
        </is>
      </c>
      <c r="B112" t="inlineStr">
        <is>
          <t>O9</t>
        </is>
      </c>
      <c r="C112">
        <f>I58</f>
        <v/>
      </c>
      <c r="D112" t="inlineStr">
        <is>
          <t>formula</t>
        </is>
      </c>
      <c r="E112" t="inlineStr">
        <is>
          <t>Uploaded reference workbook</t>
        </is>
      </c>
    </row>
    <row r="113">
      <c r="A113" t="inlineStr">
        <is>
          <t>Foot Plate</t>
        </is>
      </c>
      <c r="B113" t="inlineStr">
        <is>
          <t>R9</t>
        </is>
      </c>
      <c r="C113">
        <f>IFERROR((Q9*O9)*L9,0)</f>
        <v/>
      </c>
      <c r="D113" t="inlineStr">
        <is>
          <t>error-suppressed-source-formula</t>
        </is>
      </c>
      <c r="E113" t="inlineStr">
        <is>
          <t>Uploaded reference workbook</t>
        </is>
      </c>
    </row>
    <row r="114">
      <c r="A114" t="inlineStr">
        <is>
          <t>Foot Plate</t>
        </is>
      </c>
      <c r="B114" t="inlineStr">
        <is>
          <t>I10</t>
        </is>
      </c>
      <c r="C114">
        <f>IFERROR(((D12+D14+D15)/D27+1)*(D8+D9+10*D22/1000-2*D34)*2,0)</f>
        <v/>
      </c>
      <c r="D114" t="inlineStr">
        <is>
          <t>error-suppressed-source-formula</t>
        </is>
      </c>
      <c r="E114" t="inlineStr">
        <is>
          <t>Uploaded reference workbook</t>
        </is>
      </c>
    </row>
    <row r="115">
      <c r="A115" t="inlineStr">
        <is>
          <t>Foot Plate</t>
        </is>
      </c>
      <c r="B115" t="inlineStr">
        <is>
          <t>O10</t>
        </is>
      </c>
      <c r="C115">
        <f>I59</f>
        <v/>
      </c>
      <c r="D115" t="inlineStr">
        <is>
          <t>formula</t>
        </is>
      </c>
      <c r="E115" t="inlineStr">
        <is>
          <t>Uploaded reference workbook</t>
        </is>
      </c>
    </row>
    <row r="116">
      <c r="A116" t="inlineStr">
        <is>
          <t>Foot Plate</t>
        </is>
      </c>
      <c r="B116" t="inlineStr">
        <is>
          <t>R10</t>
        </is>
      </c>
      <c r="C116">
        <f>IFERROR((Q10*O10)*L10,0)</f>
        <v/>
      </c>
      <c r="D116" t="inlineStr">
        <is>
          <t>error-suppressed-source-formula</t>
        </is>
      </c>
      <c r="E116" t="inlineStr">
        <is>
          <t>Uploaded reference workbook</t>
        </is>
      </c>
    </row>
    <row r="117">
      <c r="A117" t="inlineStr">
        <is>
          <t>Foot Plate</t>
        </is>
      </c>
      <c r="B117" t="inlineStr">
        <is>
          <t>I11</t>
        </is>
      </c>
      <c r="C117">
        <f>IFERROR((D10/D27+1)*(D11+2*10*D30/1000)+(D11/D27+1)*(D10+2*10*D30/1000),0)</f>
        <v/>
      </c>
      <c r="D117" t="inlineStr">
        <is>
          <t>error-suppressed-source-formula</t>
        </is>
      </c>
      <c r="E117" t="inlineStr">
        <is>
          <t>Uploaded reference workbook</t>
        </is>
      </c>
    </row>
    <row r="118">
      <c r="A118" t="inlineStr">
        <is>
          <t>Foot Plate</t>
        </is>
      </c>
      <c r="B118" t="inlineStr">
        <is>
          <t>O11</t>
        </is>
      </c>
      <c r="C118">
        <f>I60</f>
        <v/>
      </c>
      <c r="D118" t="inlineStr">
        <is>
          <t>formula</t>
        </is>
      </c>
      <c r="E118" t="inlineStr">
        <is>
          <t>Uploaded reference workbook</t>
        </is>
      </c>
    </row>
    <row r="119">
      <c r="A119" t="inlineStr">
        <is>
          <t>Foot Plate</t>
        </is>
      </c>
      <c r="B119" t="inlineStr">
        <is>
          <t>R11</t>
        </is>
      </c>
      <c r="C119">
        <f>IFERROR((Q11*O11)*L11,0)</f>
        <v/>
      </c>
      <c r="D119" t="inlineStr">
        <is>
          <t>error-suppressed-source-formula</t>
        </is>
      </c>
      <c r="E119" t="inlineStr">
        <is>
          <t>Uploaded reference workbook</t>
        </is>
      </c>
    </row>
    <row r="120">
      <c r="A120" t="inlineStr">
        <is>
          <t>Foot Plate</t>
        </is>
      </c>
      <c r="B120" t="inlineStr">
        <is>
          <t>I12</t>
        </is>
      </c>
      <c r="C120">
        <f>IFERROR((D10/D27+1)*(D11+2*D14+2*D15+2*10*D31/1000)+(D11/D27+1)*(D10+2*D14+2*D15+2*10*D31/1000),0)</f>
        <v/>
      </c>
      <c r="D120" t="inlineStr">
        <is>
          <t>error-suppressed-source-formula</t>
        </is>
      </c>
      <c r="E120" t="inlineStr">
        <is>
          <t>Uploaded reference workbook</t>
        </is>
      </c>
    </row>
    <row r="121">
      <c r="A121" t="inlineStr">
        <is>
          <t>Foot Plate</t>
        </is>
      </c>
      <c r="B121" t="inlineStr">
        <is>
          <t>O12</t>
        </is>
      </c>
      <c r="C121">
        <f>I61</f>
        <v/>
      </c>
      <c r="D121" t="inlineStr">
        <is>
          <t>formula</t>
        </is>
      </c>
      <c r="E121" t="inlineStr">
        <is>
          <t>Uploaded reference workbook</t>
        </is>
      </c>
    </row>
    <row r="122">
      <c r="A122" t="inlineStr">
        <is>
          <t>Foot Plate</t>
        </is>
      </c>
      <c r="B122" t="inlineStr">
        <is>
          <t>R12</t>
        </is>
      </c>
      <c r="C122">
        <f>IFERROR((Q12*O12)*L12,0)</f>
        <v/>
      </c>
      <c r="D122" t="inlineStr">
        <is>
          <t>error-suppressed-source-formula</t>
        </is>
      </c>
      <c r="E122" t="inlineStr">
        <is>
          <t>Uploaded reference workbook</t>
        </is>
      </c>
    </row>
    <row r="123">
      <c r="A123" t="inlineStr">
        <is>
          <t>Foot Plate</t>
        </is>
      </c>
      <c r="B123" t="inlineStr">
        <is>
          <t>I13</t>
        </is>
      </c>
      <c r="C123">
        <f>IFERROR((D8+1.25*2*(D14+D15)+2*10*D32/1000)*4,0)</f>
        <v/>
      </c>
      <c r="D123" t="inlineStr">
        <is>
          <t>error-suppressed-source-formula</t>
        </is>
      </c>
      <c r="E123" t="inlineStr">
        <is>
          <t>Uploaded reference workbook</t>
        </is>
      </c>
    </row>
    <row r="124">
      <c r="A124" t="inlineStr">
        <is>
          <t>Foot Plate</t>
        </is>
      </c>
      <c r="B124" t="inlineStr">
        <is>
          <t>R13</t>
        </is>
      </c>
      <c r="C124">
        <f>SUM(R9:R12)</f>
        <v/>
      </c>
      <c r="D124" t="inlineStr">
        <is>
          <t>formula</t>
        </is>
      </c>
      <c r="E124" t="inlineStr">
        <is>
          <t>Uploaded reference workbook</t>
        </is>
      </c>
    </row>
    <row r="125">
      <c r="A125" t="inlineStr">
        <is>
          <t>Foot Plate</t>
        </is>
      </c>
      <c r="B125" t="inlineStr">
        <is>
          <t>I14</t>
        </is>
      </c>
      <c r="C125">
        <f>IFERROR(((D12/D27+1)*(D25+D26)+(D10/D27+1)*(D11/D27+1))*(D28),0)</f>
        <v/>
      </c>
      <c r="D125" t="inlineStr">
        <is>
          <t>error-suppressed-source-formula</t>
        </is>
      </c>
      <c r="E125" t="inlineStr">
        <is>
          <t>Uploaded reference workbook</t>
        </is>
      </c>
    </row>
    <row r="126">
      <c r="A126" t="inlineStr">
        <is>
          <t>Foot Plate</t>
        </is>
      </c>
      <c r="B126" t="inlineStr">
        <is>
          <t>M15</t>
        </is>
      </c>
      <c r="C126">
        <f>"Besi utama, dia: "&amp;D20&amp;" mm"</f>
        <v/>
      </c>
      <c r="D126" t="inlineStr">
        <is>
          <t>formula</t>
        </is>
      </c>
      <c r="E126" t="inlineStr">
        <is>
          <t>Uploaded reference workbook</t>
        </is>
      </c>
    </row>
    <row r="127">
      <c r="A127" t="inlineStr">
        <is>
          <t>Foot Plate</t>
        </is>
      </c>
      <c r="B127" t="inlineStr">
        <is>
          <t>O15</t>
        </is>
      </c>
      <c r="C127">
        <f>IFERROR(I24/12,0)</f>
        <v/>
      </c>
      <c r="D127" t="inlineStr">
        <is>
          <t>error-suppressed-source-formula</t>
        </is>
      </c>
      <c r="E127" t="inlineStr">
        <is>
          <t>Uploaded reference workbook</t>
        </is>
      </c>
    </row>
    <row r="128">
      <c r="A128" t="inlineStr">
        <is>
          <t>Foot Plate</t>
        </is>
      </c>
      <c r="B128" t="inlineStr">
        <is>
          <t>R15</t>
        </is>
      </c>
      <c r="C128">
        <f>IFERROR(Q15*O15,0)</f>
        <v/>
      </c>
      <c r="D128" t="inlineStr">
        <is>
          <t>error-suppressed-source-formula</t>
        </is>
      </c>
      <c r="E128" t="inlineStr">
        <is>
          <t>Uploaded reference workbook</t>
        </is>
      </c>
    </row>
    <row r="129">
      <c r="A129" t="inlineStr">
        <is>
          <t>Foot Plate</t>
        </is>
      </c>
      <c r="B129" t="inlineStr">
        <is>
          <t>I16</t>
        </is>
      </c>
      <c r="C129">
        <f>IFERROR(D10*D11*(D12+D14+D15+D16+D17)*D18*1,0)</f>
        <v/>
      </c>
      <c r="D129" t="inlineStr">
        <is>
          <t>error-suppressed-source-formula</t>
        </is>
      </c>
      <c r="E129" t="inlineStr">
        <is>
          <t>Uploaded reference workbook</t>
        </is>
      </c>
    </row>
    <row r="130">
      <c r="A130" t="inlineStr">
        <is>
          <t>Foot Plate</t>
        </is>
      </c>
      <c r="B130" t="inlineStr">
        <is>
          <t>M16</t>
        </is>
      </c>
      <c r="C130">
        <f>"Besi support, dia: "&amp;D21&amp;" mm"</f>
        <v/>
      </c>
      <c r="D130" t="inlineStr">
        <is>
          <t>formula</t>
        </is>
      </c>
      <c r="E130" t="inlineStr">
        <is>
          <t>Uploaded reference workbook</t>
        </is>
      </c>
    </row>
    <row r="131">
      <c r="A131" t="inlineStr">
        <is>
          <t>Foot Plate</t>
        </is>
      </c>
      <c r="B131" t="inlineStr">
        <is>
          <t>O16</t>
        </is>
      </c>
      <c r="C131">
        <f>IFERROR(I25/12,0)</f>
        <v/>
      </c>
      <c r="D131" t="inlineStr">
        <is>
          <t>error-suppressed-source-formula</t>
        </is>
      </c>
      <c r="E131" t="inlineStr">
        <is>
          <t>Uploaded reference workbook</t>
        </is>
      </c>
    </row>
    <row r="132">
      <c r="A132" t="inlineStr">
        <is>
          <t>Foot Plate</t>
        </is>
      </c>
      <c r="B132" t="inlineStr">
        <is>
          <t>R16</t>
        </is>
      </c>
      <c r="C132">
        <f>IFERROR(Q16*O16,0)</f>
        <v/>
      </c>
      <c r="D132" t="inlineStr">
        <is>
          <t>error-suppressed-source-formula</t>
        </is>
      </c>
      <c r="E132" t="inlineStr">
        <is>
          <t>Uploaded reference workbook</t>
        </is>
      </c>
    </row>
    <row r="133">
      <c r="A133" t="inlineStr">
        <is>
          <t>Foot Plate</t>
        </is>
      </c>
      <c r="B133" t="inlineStr">
        <is>
          <t>I17</t>
        </is>
      </c>
      <c r="C133">
        <f>IFERROR(D10*D11*D17*D18*1,0)</f>
        <v/>
      </c>
      <c r="D133" t="inlineStr">
        <is>
          <t>error-suppressed-source-formula</t>
        </is>
      </c>
      <c r="E133" t="inlineStr">
        <is>
          <t>Uploaded reference workbook</t>
        </is>
      </c>
    </row>
    <row r="134">
      <c r="A134" t="inlineStr">
        <is>
          <t>Foot Plate</t>
        </is>
      </c>
      <c r="B134" t="inlineStr">
        <is>
          <t>M17</t>
        </is>
      </c>
      <c r="C134">
        <f>"Besi sengkang, dia: "&amp;D22&amp;" mm"</f>
        <v/>
      </c>
      <c r="D134" t="inlineStr">
        <is>
          <t>formula</t>
        </is>
      </c>
      <c r="E134" t="inlineStr">
        <is>
          <t>Uploaded reference workbook</t>
        </is>
      </c>
    </row>
    <row r="135">
      <c r="A135" t="inlineStr">
        <is>
          <t>Foot Plate</t>
        </is>
      </c>
      <c r="B135" t="inlineStr">
        <is>
          <t>O17</t>
        </is>
      </c>
      <c r="C135">
        <f>IFERROR(I26/12,0)</f>
        <v/>
      </c>
      <c r="D135" t="inlineStr">
        <is>
          <t>error-suppressed-source-formula</t>
        </is>
      </c>
      <c r="E135" t="inlineStr">
        <is>
          <t>Uploaded reference workbook</t>
        </is>
      </c>
    </row>
    <row r="136">
      <c r="A136" t="inlineStr">
        <is>
          <t>Foot Plate</t>
        </is>
      </c>
      <c r="B136" t="inlineStr">
        <is>
          <t>R17</t>
        </is>
      </c>
      <c r="C136">
        <f>IFERROR(Q17*O17,0)</f>
        <v/>
      </c>
      <c r="D136" t="inlineStr">
        <is>
          <t>error-suppressed-source-formula</t>
        </is>
      </c>
      <c r="E136" t="inlineStr">
        <is>
          <t>Uploaded reference workbook</t>
        </is>
      </c>
    </row>
    <row r="137">
      <c r="A137" t="inlineStr">
        <is>
          <t>Foot Plate</t>
        </is>
      </c>
      <c r="B137" t="inlineStr">
        <is>
          <t>I18</t>
        </is>
      </c>
      <c r="C137">
        <f>IFERROR(0.785*D35/(10^6)*(I8*D20^2+I9*D21^2+I10*D22^2+I11*D30^2+I12*D31^2+I13*D32^2+I14*D23^2)*D18*1,0)</f>
        <v/>
      </c>
      <c r="D137" t="inlineStr">
        <is>
          <t>error-suppressed-source-formula</t>
        </is>
      </c>
      <c r="E137" t="inlineStr">
        <is>
          <t>Uploaded reference workbook</t>
        </is>
      </c>
    </row>
    <row r="138">
      <c r="A138" t="inlineStr">
        <is>
          <t>Foot Plate</t>
        </is>
      </c>
      <c r="B138" t="inlineStr">
        <is>
          <t>M18</t>
        </is>
      </c>
      <c r="C138">
        <f>"Besi alas, dia: "&amp;D30&amp;" mm"</f>
        <v/>
      </c>
      <c r="D138" t="inlineStr">
        <is>
          <t>formula</t>
        </is>
      </c>
      <c r="E138" t="inlineStr">
        <is>
          <t>Uploaded reference workbook</t>
        </is>
      </c>
    </row>
    <row r="139">
      <c r="A139" t="inlineStr">
        <is>
          <t>Foot Plate</t>
        </is>
      </c>
      <c r="B139" t="inlineStr">
        <is>
          <t>O18</t>
        </is>
      </c>
      <c r="C139">
        <f>IFERROR(I27/12,0)</f>
        <v/>
      </c>
      <c r="D139" t="inlineStr">
        <is>
          <t>error-suppressed-source-formula</t>
        </is>
      </c>
      <c r="E139" t="inlineStr">
        <is>
          <t>Uploaded reference workbook</t>
        </is>
      </c>
    </row>
    <row r="140">
      <c r="A140" t="inlineStr">
        <is>
          <t>Foot Plate</t>
        </is>
      </c>
      <c r="B140" t="inlineStr">
        <is>
          <t>R18</t>
        </is>
      </c>
      <c r="C140">
        <f>IFERROR(Q18*O18,0)</f>
        <v/>
      </c>
      <c r="D140" t="inlineStr">
        <is>
          <t>error-suppressed-source-formula</t>
        </is>
      </c>
      <c r="E140" t="inlineStr">
        <is>
          <t>Uploaded reference workbook</t>
        </is>
      </c>
    </row>
    <row r="141">
      <c r="A141" t="inlineStr">
        <is>
          <t>Foot Plate</t>
        </is>
      </c>
      <c r="B141" t="inlineStr">
        <is>
          <t>I19</t>
        </is>
      </c>
      <c r="C141">
        <f>IFERROR(((D10+D11)*2*D15*D18+(D8+D9)*2*D12*D18)*1,0)</f>
        <v/>
      </c>
      <c r="D141" t="inlineStr">
        <is>
          <t>error-suppressed-source-formula</t>
        </is>
      </c>
      <c r="E141" t="inlineStr">
        <is>
          <t>Uploaded reference workbook</t>
        </is>
      </c>
    </row>
    <row r="142">
      <c r="A142" t="inlineStr">
        <is>
          <t>Foot Plate</t>
        </is>
      </c>
      <c r="B142" t="inlineStr">
        <is>
          <t>M19</t>
        </is>
      </c>
      <c r="C142">
        <f>"Besi pembentuk, dia: "&amp;D31&amp;" mm"</f>
        <v/>
      </c>
      <c r="D142" t="inlineStr">
        <is>
          <t>formula</t>
        </is>
      </c>
      <c r="E142" t="inlineStr">
        <is>
          <t>Uploaded reference workbook</t>
        </is>
      </c>
    </row>
    <row r="143">
      <c r="A143" t="inlineStr">
        <is>
          <t>Foot Plate</t>
        </is>
      </c>
      <c r="B143" t="inlineStr">
        <is>
          <t>O19</t>
        </is>
      </c>
      <c r="C143">
        <f>IFERROR(I28/12,0)</f>
        <v/>
      </c>
      <c r="D143" t="inlineStr">
        <is>
          <t>error-suppressed-source-formula</t>
        </is>
      </c>
      <c r="E143" t="inlineStr">
        <is>
          <t>Uploaded reference workbook</t>
        </is>
      </c>
    </row>
    <row r="144">
      <c r="A144" t="inlineStr">
        <is>
          <t>Foot Plate</t>
        </is>
      </c>
      <c r="B144" t="inlineStr">
        <is>
          <t>R19</t>
        </is>
      </c>
      <c r="C144">
        <f>IFERROR(Q19*O19,0)</f>
        <v/>
      </c>
      <c r="D144" t="inlineStr">
        <is>
          <t>error-suppressed-source-formula</t>
        </is>
      </c>
      <c r="E144" t="inlineStr">
        <is>
          <t>Uploaded reference workbook</t>
        </is>
      </c>
    </row>
    <row r="145">
      <c r="A145" t="inlineStr">
        <is>
          <t>Foot Plate</t>
        </is>
      </c>
      <c r="B145" t="inlineStr">
        <is>
          <t>I20</t>
        </is>
      </c>
      <c r="C145">
        <f>IFERROR((D8*D9*D12+D10*D11*D15+D10*D11*D14*0.5)*D18*1,0)</f>
        <v/>
      </c>
      <c r="D145" t="inlineStr">
        <is>
          <t>error-suppressed-source-formula</t>
        </is>
      </c>
      <c r="E145" t="inlineStr">
        <is>
          <t>Uploaded reference workbook</t>
        </is>
      </c>
    </row>
    <row r="146">
      <c r="A146" t="inlineStr">
        <is>
          <t>Foot Plate</t>
        </is>
      </c>
      <c r="B146" t="inlineStr">
        <is>
          <t>M20</t>
        </is>
      </c>
      <c r="C146">
        <f>"Besi Kait, dia: "&amp;D32&amp;" mm"</f>
        <v/>
      </c>
      <c r="D146" t="inlineStr">
        <is>
          <t>formula</t>
        </is>
      </c>
      <c r="E146" t="inlineStr">
        <is>
          <t>Uploaded reference workbook</t>
        </is>
      </c>
    </row>
    <row r="147">
      <c r="A147" t="inlineStr">
        <is>
          <t>Foot Plate</t>
        </is>
      </c>
      <c r="B147" t="inlineStr">
        <is>
          <t>O20</t>
        </is>
      </c>
      <c r="C147">
        <f>IFERROR(I29/12,0)</f>
        <v/>
      </c>
      <c r="D147" t="inlineStr">
        <is>
          <t>error-suppressed-source-formula</t>
        </is>
      </c>
      <c r="E147" t="inlineStr">
        <is>
          <t>Uploaded reference workbook</t>
        </is>
      </c>
    </row>
    <row r="148">
      <c r="A148" t="inlineStr">
        <is>
          <t>Foot Plate</t>
        </is>
      </c>
      <c r="B148" t="inlineStr">
        <is>
          <t>R20</t>
        </is>
      </c>
      <c r="C148">
        <f>IFERROR(Q20*O20,0)</f>
        <v/>
      </c>
      <c r="D148" t="inlineStr">
        <is>
          <t>error-suppressed-source-formula</t>
        </is>
      </c>
      <c r="E148" t="inlineStr">
        <is>
          <t>Uploaded reference workbook</t>
        </is>
      </c>
    </row>
    <row r="149">
      <c r="A149" t="inlineStr">
        <is>
          <t>Foot Plate</t>
        </is>
      </c>
      <c r="B149" t="inlineStr">
        <is>
          <t>I21</t>
        </is>
      </c>
      <c r="C149">
        <f>IFERROR(0.785*D35/(10^6)*(I14*D23^2)*D18*1,0)</f>
        <v/>
      </c>
      <c r="D149" t="inlineStr">
        <is>
          <t>error-suppressed-source-formula</t>
        </is>
      </c>
      <c r="E149" t="inlineStr">
        <is>
          <t>Uploaded reference workbook</t>
        </is>
      </c>
    </row>
    <row r="150">
      <c r="A150" t="inlineStr">
        <is>
          <t>Foot Plate</t>
        </is>
      </c>
      <c r="B150" t="inlineStr">
        <is>
          <t>M21</t>
        </is>
      </c>
      <c r="C150">
        <f>"Kawat Beton, "&amp;D23&amp;" mm"</f>
        <v/>
      </c>
      <c r="D150" t="inlineStr">
        <is>
          <t>formula</t>
        </is>
      </c>
      <c r="E150" t="inlineStr">
        <is>
          <t>Uploaded reference workbook</t>
        </is>
      </c>
    </row>
    <row r="151">
      <c r="A151" t="inlineStr">
        <is>
          <t>Foot Plate</t>
        </is>
      </c>
      <c r="B151" t="inlineStr">
        <is>
          <t>O21</t>
        </is>
      </c>
      <c r="C151">
        <f>I21</f>
        <v/>
      </c>
      <c r="D151" t="inlineStr">
        <is>
          <t>formula</t>
        </is>
      </c>
      <c r="E151" t="inlineStr">
        <is>
          <t>Uploaded reference workbook</t>
        </is>
      </c>
    </row>
    <row r="152">
      <c r="A152" t="inlineStr">
        <is>
          <t>Foot Plate</t>
        </is>
      </c>
      <c r="B152" t="inlineStr">
        <is>
          <t>R21</t>
        </is>
      </c>
      <c r="C152">
        <f>IFERROR(Q21*O21,0)</f>
        <v/>
      </c>
      <c r="D152" t="inlineStr">
        <is>
          <t>error-suppressed-source-formula</t>
        </is>
      </c>
      <c r="E152" t="inlineStr">
        <is>
          <t>Uploaded reference workbook</t>
        </is>
      </c>
    </row>
    <row r="153">
      <c r="A153" t="inlineStr">
        <is>
          <t>Foot Plate</t>
        </is>
      </c>
      <c r="B153" t="inlineStr">
        <is>
          <t>I22</t>
        </is>
      </c>
      <c r="C153">
        <f>IFERROR(D10*D11*D16*D18*1,0)</f>
        <v/>
      </c>
      <c r="D153" t="inlineStr">
        <is>
          <t>error-suppressed-source-formula</t>
        </is>
      </c>
      <c r="E153" t="inlineStr">
        <is>
          <t>Uploaded reference workbook</t>
        </is>
      </c>
    </row>
    <row r="154">
      <c r="A154" t="inlineStr">
        <is>
          <t>Foot Plate</t>
        </is>
      </c>
      <c r="B154" t="inlineStr">
        <is>
          <t>O22</t>
        </is>
      </c>
      <c r="C154">
        <f>H84</f>
        <v/>
      </c>
      <c r="D154" t="inlineStr">
        <is>
          <t>formula</t>
        </is>
      </c>
      <c r="E154" t="inlineStr">
        <is>
          <t>Uploaded reference workbook</t>
        </is>
      </c>
    </row>
    <row r="155">
      <c r="A155" t="inlineStr">
        <is>
          <t>Foot Plate</t>
        </is>
      </c>
      <c r="B155" t="inlineStr">
        <is>
          <t>R22</t>
        </is>
      </c>
      <c r="C155">
        <f>IFERROR(Q22*O22,0)</f>
        <v/>
      </c>
      <c r="D155" t="inlineStr">
        <is>
          <t>error-suppressed-source-formula</t>
        </is>
      </c>
      <c r="E155" t="inlineStr">
        <is>
          <t>Uploaded reference workbook</t>
        </is>
      </c>
    </row>
    <row r="156">
      <c r="A156" t="inlineStr">
        <is>
          <t>Foot Plate</t>
        </is>
      </c>
      <c r="B156" t="inlineStr">
        <is>
          <t>O23</t>
        </is>
      </c>
      <c r="C156">
        <f>H89</f>
        <v/>
      </c>
      <c r="D156" t="inlineStr">
        <is>
          <t>formula</t>
        </is>
      </c>
      <c r="E156" t="inlineStr">
        <is>
          <t>Uploaded reference workbook</t>
        </is>
      </c>
    </row>
    <row r="157">
      <c r="A157" t="inlineStr">
        <is>
          <t>Foot Plate</t>
        </is>
      </c>
      <c r="B157" t="inlineStr">
        <is>
          <t>R23</t>
        </is>
      </c>
      <c r="C157">
        <f>IFERROR(Q23*O23,0)</f>
        <v/>
      </c>
      <c r="D157" t="inlineStr">
        <is>
          <t>error-suppressed-source-formula</t>
        </is>
      </c>
      <c r="E157" t="inlineStr">
        <is>
          <t>Uploaded reference workbook</t>
        </is>
      </c>
    </row>
    <row r="158">
      <c r="A158" t="inlineStr">
        <is>
          <t>Foot Plate</t>
        </is>
      </c>
      <c r="B158" t="inlineStr">
        <is>
          <t>I24</t>
        </is>
      </c>
      <c r="C158">
        <f>IFERROR(I8*D18,0)</f>
        <v/>
      </c>
      <c r="D158" t="inlineStr">
        <is>
          <t>error-suppressed-source-formula</t>
        </is>
      </c>
      <c r="E158" t="inlineStr">
        <is>
          <t>Uploaded reference workbook</t>
        </is>
      </c>
    </row>
    <row r="159">
      <c r="A159" t="inlineStr">
        <is>
          <t>Foot Plate</t>
        </is>
      </c>
      <c r="B159" t="inlineStr">
        <is>
          <t>O24</t>
        </is>
      </c>
      <c r="C159">
        <f>H90</f>
        <v/>
      </c>
      <c r="D159" t="inlineStr">
        <is>
          <t>formula</t>
        </is>
      </c>
      <c r="E159" t="inlineStr">
        <is>
          <t>Uploaded reference workbook</t>
        </is>
      </c>
    </row>
    <row r="160">
      <c r="A160" t="inlineStr">
        <is>
          <t>Foot Plate</t>
        </is>
      </c>
      <c r="B160" t="inlineStr">
        <is>
          <t>R24</t>
        </is>
      </c>
      <c r="C160">
        <f>IFERROR(Q24*O24,0)</f>
        <v/>
      </c>
      <c r="D160" t="inlineStr">
        <is>
          <t>error-suppressed-source-formula</t>
        </is>
      </c>
      <c r="E160" t="inlineStr">
        <is>
          <t>Uploaded reference workbook</t>
        </is>
      </c>
    </row>
    <row r="161">
      <c r="A161" t="inlineStr">
        <is>
          <t>Foot Plate</t>
        </is>
      </c>
      <c r="B161" t="inlineStr">
        <is>
          <t>I25</t>
        </is>
      </c>
      <c r="C161">
        <f>IFERROR(I9*D18,0)</f>
        <v/>
      </c>
      <c r="D161" t="inlineStr">
        <is>
          <t>error-suppressed-source-formula</t>
        </is>
      </c>
      <c r="E161" t="inlineStr">
        <is>
          <t>Uploaded reference workbook</t>
        </is>
      </c>
    </row>
    <row r="162">
      <c r="A162" t="inlineStr">
        <is>
          <t>Foot Plate</t>
        </is>
      </c>
      <c r="B162" t="inlineStr">
        <is>
          <t>O25</t>
        </is>
      </c>
      <c r="C162">
        <f>H91</f>
        <v/>
      </c>
      <c r="D162" t="inlineStr">
        <is>
          <t>formula</t>
        </is>
      </c>
      <c r="E162" t="inlineStr">
        <is>
          <t>Uploaded reference workbook</t>
        </is>
      </c>
    </row>
    <row r="163">
      <c r="A163" t="inlineStr">
        <is>
          <t>Foot Plate</t>
        </is>
      </c>
      <c r="B163" t="inlineStr">
        <is>
          <t>R25</t>
        </is>
      </c>
      <c r="C163">
        <f>IFERROR(Q25*O25,0)</f>
        <v/>
      </c>
      <c r="D163" t="inlineStr">
        <is>
          <t>error-suppressed-source-formula</t>
        </is>
      </c>
      <c r="E163" t="inlineStr">
        <is>
          <t>Uploaded reference workbook</t>
        </is>
      </c>
    </row>
    <row r="164">
      <c r="A164" t="inlineStr">
        <is>
          <t>Foot Plate</t>
        </is>
      </c>
      <c r="B164" t="inlineStr">
        <is>
          <t>I26</t>
        </is>
      </c>
      <c r="C164">
        <f>IFERROR(I10*D18,0)</f>
        <v/>
      </c>
      <c r="D164" t="inlineStr">
        <is>
          <t>error-suppressed-source-formula</t>
        </is>
      </c>
      <c r="E164" t="inlineStr">
        <is>
          <t>Uploaded reference workbook</t>
        </is>
      </c>
    </row>
    <row r="165">
      <c r="A165" t="inlineStr">
        <is>
          <t>Foot Plate</t>
        </is>
      </c>
      <c r="B165" t="inlineStr">
        <is>
          <t>O26</t>
        </is>
      </c>
      <c r="C165">
        <f>H86+H93</f>
        <v/>
      </c>
      <c r="D165" t="inlineStr">
        <is>
          <t>formula</t>
        </is>
      </c>
      <c r="E165" t="inlineStr">
        <is>
          <t>Uploaded reference workbook</t>
        </is>
      </c>
    </row>
    <row r="166">
      <c r="A166" t="inlineStr">
        <is>
          <t>Foot Plate</t>
        </is>
      </c>
      <c r="B166" t="inlineStr">
        <is>
          <t>R26</t>
        </is>
      </c>
      <c r="C166">
        <f>IFERROR(Q26*O26,0)</f>
        <v/>
      </c>
      <c r="D166" t="inlineStr">
        <is>
          <t>error-suppressed-source-formula</t>
        </is>
      </c>
      <c r="E166" t="inlineStr">
        <is>
          <t>Uploaded reference workbook</t>
        </is>
      </c>
    </row>
    <row r="167">
      <c r="A167" t="inlineStr">
        <is>
          <t>Foot Plate</t>
        </is>
      </c>
      <c r="B167" t="inlineStr">
        <is>
          <t>I27</t>
        </is>
      </c>
      <c r="C167">
        <f>IFERROR(I11*D18,0)</f>
        <v/>
      </c>
      <c r="D167" t="inlineStr">
        <is>
          <t>error-suppressed-source-formula</t>
        </is>
      </c>
      <c r="E167" t="inlineStr">
        <is>
          <t>Uploaded reference workbook</t>
        </is>
      </c>
    </row>
    <row r="168">
      <c r="A168" t="inlineStr">
        <is>
          <t>Foot Plate</t>
        </is>
      </c>
      <c r="B168" t="inlineStr">
        <is>
          <t>O27</t>
        </is>
      </c>
      <c r="C168">
        <f>H92</f>
        <v/>
      </c>
      <c r="D168" t="inlineStr">
        <is>
          <t>formula</t>
        </is>
      </c>
      <c r="E168" t="inlineStr">
        <is>
          <t>Uploaded reference workbook</t>
        </is>
      </c>
    </row>
    <row r="169">
      <c r="A169" t="inlineStr">
        <is>
          <t>Foot Plate</t>
        </is>
      </c>
      <c r="B169" t="inlineStr">
        <is>
          <t>R27</t>
        </is>
      </c>
      <c r="C169">
        <f>IFERROR(Q27*O27,0)</f>
        <v/>
      </c>
      <c r="D169" t="inlineStr">
        <is>
          <t>error-suppressed-source-formula</t>
        </is>
      </c>
      <c r="E169" t="inlineStr">
        <is>
          <t>Uploaded reference workbook</t>
        </is>
      </c>
    </row>
    <row r="170">
      <c r="A170" t="inlineStr">
        <is>
          <t>Foot Plate</t>
        </is>
      </c>
      <c r="B170" t="inlineStr">
        <is>
          <t>I28</t>
        </is>
      </c>
      <c r="C170">
        <f>IFERROR(I12*D18,0)</f>
        <v/>
      </c>
      <c r="D170" t="inlineStr">
        <is>
          <t>error-suppressed-source-formula</t>
        </is>
      </c>
      <c r="E170" t="inlineStr">
        <is>
          <t>Uploaded reference workbook</t>
        </is>
      </c>
    </row>
    <row r="171">
      <c r="A171" t="inlineStr">
        <is>
          <t>Foot Plate</t>
        </is>
      </c>
      <c r="B171" t="inlineStr">
        <is>
          <t>O28</t>
        </is>
      </c>
      <c r="C171">
        <f>H85</f>
        <v/>
      </c>
      <c r="D171" t="inlineStr">
        <is>
          <t>formula</t>
        </is>
      </c>
      <c r="E171" t="inlineStr">
        <is>
          <t>Uploaded reference workbook</t>
        </is>
      </c>
    </row>
    <row r="172">
      <c r="A172" t="inlineStr">
        <is>
          <t>Foot Plate</t>
        </is>
      </c>
      <c r="B172" t="inlineStr">
        <is>
          <t>R28</t>
        </is>
      </c>
      <c r="C172">
        <f>IFERROR(Q28*O28,0)</f>
        <v/>
      </c>
      <c r="D172" t="inlineStr">
        <is>
          <t>error-suppressed-source-formula</t>
        </is>
      </c>
      <c r="E172" t="inlineStr">
        <is>
          <t>Uploaded reference workbook</t>
        </is>
      </c>
    </row>
    <row r="173">
      <c r="A173" t="inlineStr">
        <is>
          <t>Foot Plate</t>
        </is>
      </c>
      <c r="B173" t="inlineStr">
        <is>
          <t>I29</t>
        </is>
      </c>
      <c r="C173">
        <f>IFERROR(I13*D18,0)</f>
        <v/>
      </c>
      <c r="D173" t="inlineStr">
        <is>
          <t>error-suppressed-source-formula</t>
        </is>
      </c>
      <c r="E173" t="inlineStr">
        <is>
          <t>Uploaded reference workbook</t>
        </is>
      </c>
    </row>
    <row r="174">
      <c r="A174" t="inlineStr">
        <is>
          <t>Foot Plate</t>
        </is>
      </c>
      <c r="B174" t="inlineStr">
        <is>
          <t>O29</t>
        </is>
      </c>
      <c r="C174">
        <f>H96</f>
        <v/>
      </c>
      <c r="D174" t="inlineStr">
        <is>
          <t>formula</t>
        </is>
      </c>
      <c r="E174" t="inlineStr">
        <is>
          <t>Uploaded reference workbook</t>
        </is>
      </c>
    </row>
    <row r="175">
      <c r="A175" t="inlineStr">
        <is>
          <t>Foot Plate</t>
        </is>
      </c>
      <c r="B175" t="inlineStr">
        <is>
          <t>R29</t>
        </is>
      </c>
      <c r="C175">
        <f>IFERROR(Q29*O29,0)</f>
        <v/>
      </c>
      <c r="D175" t="inlineStr">
        <is>
          <t>error-suppressed-source-formula</t>
        </is>
      </c>
      <c r="E175" t="inlineStr">
        <is>
          <t>Uploaded reference workbook</t>
        </is>
      </c>
    </row>
    <row r="176">
      <c r="A176" t="inlineStr">
        <is>
          <t>Foot Plate</t>
        </is>
      </c>
      <c r="B176" t="inlineStr">
        <is>
          <t>I30</t>
        </is>
      </c>
      <c r="C176">
        <f>IFERROR(I14*D18,0)</f>
        <v/>
      </c>
      <c r="D176" t="inlineStr">
        <is>
          <t>error-suppressed-source-formula</t>
        </is>
      </c>
      <c r="E176" t="inlineStr">
        <is>
          <t>Uploaded reference workbook</t>
        </is>
      </c>
    </row>
    <row r="177">
      <c r="A177" t="inlineStr">
        <is>
          <t>Foot Plate</t>
        </is>
      </c>
      <c r="B177" t="inlineStr">
        <is>
          <t>O30</t>
        </is>
      </c>
      <c r="C177">
        <f>H97</f>
        <v/>
      </c>
      <c r="D177" t="inlineStr">
        <is>
          <t>formula</t>
        </is>
      </c>
      <c r="E177" t="inlineStr">
        <is>
          <t>Uploaded reference workbook</t>
        </is>
      </c>
    </row>
    <row r="178">
      <c r="A178" t="inlineStr">
        <is>
          <t>Foot Plate</t>
        </is>
      </c>
      <c r="B178" t="inlineStr">
        <is>
          <t>R30</t>
        </is>
      </c>
      <c r="C178">
        <f>IFERROR(Q30*O30,0)</f>
        <v/>
      </c>
      <c r="D178" t="inlineStr">
        <is>
          <t>error-suppressed-source-formula</t>
        </is>
      </c>
      <c r="E178" t="inlineStr">
        <is>
          <t>Uploaded reference workbook</t>
        </is>
      </c>
    </row>
    <row r="179">
      <c r="A179" t="inlineStr">
        <is>
          <t>Foot Plate</t>
        </is>
      </c>
      <c r="B179" t="inlineStr">
        <is>
          <t>O31</t>
        </is>
      </c>
      <c r="C179">
        <f>H98</f>
        <v/>
      </c>
      <c r="D179" t="inlineStr">
        <is>
          <t>formula</t>
        </is>
      </c>
      <c r="E179" t="inlineStr">
        <is>
          <t>Uploaded reference workbook</t>
        </is>
      </c>
    </row>
    <row r="180">
      <c r="A180" t="inlineStr">
        <is>
          <t>Foot Plate</t>
        </is>
      </c>
      <c r="B180" t="inlineStr">
        <is>
          <t>R31</t>
        </is>
      </c>
      <c r="C180">
        <f>IFERROR(Q31*O31,0)</f>
        <v/>
      </c>
      <c r="D180" t="inlineStr">
        <is>
          <t>error-suppressed-source-formula</t>
        </is>
      </c>
      <c r="E180" t="inlineStr">
        <is>
          <t>Uploaded reference workbook</t>
        </is>
      </c>
    </row>
    <row r="181">
      <c r="A181" t="inlineStr">
        <is>
          <t>Foot Plate</t>
        </is>
      </c>
      <c r="B181" t="inlineStr">
        <is>
          <t>O32</t>
        </is>
      </c>
      <c r="C181">
        <f>H99</f>
        <v/>
      </c>
      <c r="D181" t="inlineStr">
        <is>
          <t>formula</t>
        </is>
      </c>
      <c r="E181" t="inlineStr">
        <is>
          <t>Uploaded reference workbook</t>
        </is>
      </c>
    </row>
    <row r="182">
      <c r="A182" t="inlineStr">
        <is>
          <t>Foot Plate</t>
        </is>
      </c>
      <c r="B182" t="inlineStr">
        <is>
          <t>R32</t>
        </is>
      </c>
      <c r="C182">
        <f>IFERROR(Q32*O32,0)</f>
        <v/>
      </c>
      <c r="D182" t="inlineStr">
        <is>
          <t>error-suppressed-source-formula</t>
        </is>
      </c>
      <c r="E182" t="inlineStr">
        <is>
          <t>Uploaded reference workbook</t>
        </is>
      </c>
    </row>
    <row r="183">
      <c r="A183" t="inlineStr">
        <is>
          <t>Foot Plate</t>
        </is>
      </c>
      <c r="B183" t="inlineStr">
        <is>
          <t>O33</t>
        </is>
      </c>
      <c r="C183">
        <f>I17</f>
        <v/>
      </c>
      <c r="D183" t="inlineStr">
        <is>
          <t>formula</t>
        </is>
      </c>
      <c r="E183" t="inlineStr">
        <is>
          <t>Uploaded reference workbook</t>
        </is>
      </c>
    </row>
    <row r="184">
      <c r="A184" t="inlineStr">
        <is>
          <t>Foot Plate</t>
        </is>
      </c>
      <c r="B184" t="inlineStr">
        <is>
          <t>R33</t>
        </is>
      </c>
      <c r="C184">
        <f>IFERROR(Q33*O33,0)</f>
        <v/>
      </c>
      <c r="D184" t="inlineStr">
        <is>
          <t>error-suppressed-source-formula</t>
        </is>
      </c>
      <c r="E184" t="inlineStr">
        <is>
          <t>Uploaded reference workbook</t>
        </is>
      </c>
    </row>
    <row r="185">
      <c r="A185" t="inlineStr">
        <is>
          <t>Foot Plate</t>
        </is>
      </c>
      <c r="B185" t="inlineStr">
        <is>
          <t>R34</t>
        </is>
      </c>
      <c r="C185">
        <f>SUM(R15:R33)</f>
        <v/>
      </c>
      <c r="D185" t="inlineStr">
        <is>
          <t>formula</t>
        </is>
      </c>
      <c r="E185" t="inlineStr">
        <is>
          <t>Uploaded reference workbook</t>
        </is>
      </c>
    </row>
    <row r="186">
      <c r="A186" t="inlineStr">
        <is>
          <t>Foot Plate</t>
        </is>
      </c>
      <c r="B186" t="inlineStr">
        <is>
          <t>R35</t>
        </is>
      </c>
      <c r="C186">
        <f>IFERROR((R13+R34)*L36,0)</f>
        <v/>
      </c>
      <c r="D186" t="inlineStr">
        <is>
          <t>error-suppressed-source-formula</t>
        </is>
      </c>
      <c r="E186" t="inlineStr">
        <is>
          <t>Uploaded reference workbook</t>
        </is>
      </c>
    </row>
    <row r="187">
      <c r="A187" t="inlineStr">
        <is>
          <t>Foot Plate</t>
        </is>
      </c>
      <c r="B187" t="inlineStr">
        <is>
          <t>N57</t>
        </is>
      </c>
      <c r="C187">
        <f>IFERROR((D10+D11)*2*D15*D18,0)</f>
        <v/>
      </c>
      <c r="D187" t="inlineStr">
        <is>
          <t>error-suppressed-source-formula</t>
        </is>
      </c>
      <c r="E187" t="inlineStr">
        <is>
          <t>Uploaded reference workbook</t>
        </is>
      </c>
    </row>
    <row r="188">
      <c r="A188" t="inlineStr">
        <is>
          <t>Foot Plate</t>
        </is>
      </c>
      <c r="B188" t="inlineStr">
        <is>
          <t>H58</t>
        </is>
      </c>
      <c r="C188">
        <f>IFERROR(I18*D58,0)</f>
        <v/>
      </c>
      <c r="D188" t="inlineStr">
        <is>
          <t>error-suppressed-source-formula</t>
        </is>
      </c>
      <c r="E188" t="inlineStr">
        <is>
          <t>Uploaded reference workbook</t>
        </is>
      </c>
    </row>
    <row r="189">
      <c r="A189" t="inlineStr">
        <is>
          <t>Foot Plate</t>
        </is>
      </c>
      <c r="B189" t="inlineStr">
        <is>
          <t>I58</t>
        </is>
      </c>
      <c r="C189">
        <f>H58+H63+H68+H73+H78</f>
        <v/>
      </c>
      <c r="D189" t="inlineStr">
        <is>
          <t>formula</t>
        </is>
      </c>
      <c r="E189" t="inlineStr">
        <is>
          <t>Uploaded reference workbook</t>
        </is>
      </c>
    </row>
    <row r="190">
      <c r="A190" t="inlineStr">
        <is>
          <t>Foot Plate</t>
        </is>
      </c>
      <c r="B190" t="inlineStr">
        <is>
          <t>H59</t>
        </is>
      </c>
      <c r="C190">
        <f>IFERROR(I18*D59,0)</f>
        <v/>
      </c>
      <c r="D190" t="inlineStr">
        <is>
          <t>error-suppressed-source-formula</t>
        </is>
      </c>
      <c r="E190" t="inlineStr">
        <is>
          <t>Uploaded reference workbook</t>
        </is>
      </c>
    </row>
    <row r="191">
      <c r="A191" t="inlineStr">
        <is>
          <t>Foot Plate</t>
        </is>
      </c>
      <c r="B191" t="inlineStr">
        <is>
          <t>I59</t>
        </is>
      </c>
      <c r="C191">
        <f>H59+H64+H69+H74</f>
        <v/>
      </c>
      <c r="D191" t="inlineStr">
        <is>
          <t>formula</t>
        </is>
      </c>
      <c r="E191" t="inlineStr">
        <is>
          <t>Uploaded reference workbook</t>
        </is>
      </c>
    </row>
    <row r="192">
      <c r="A192" t="inlineStr">
        <is>
          <t>Foot Plate</t>
        </is>
      </c>
      <c r="B192" t="inlineStr">
        <is>
          <t>N59</t>
        </is>
      </c>
      <c r="C192">
        <f>IFERROR((D8+D9)*2*D12*D18,0)</f>
        <v/>
      </c>
      <c r="D192" t="inlineStr">
        <is>
          <t>error-suppressed-source-formula</t>
        </is>
      </c>
      <c r="E192" t="inlineStr">
        <is>
          <t>Uploaded reference workbook</t>
        </is>
      </c>
    </row>
    <row r="193">
      <c r="A193" t="inlineStr">
        <is>
          <t>Foot Plate</t>
        </is>
      </c>
      <c r="B193" t="inlineStr">
        <is>
          <t>H60</t>
        </is>
      </c>
      <c r="C193">
        <f>IFERROR(I18*D60,0)</f>
        <v/>
      </c>
      <c r="D193" t="inlineStr">
        <is>
          <t>error-suppressed-source-formula</t>
        </is>
      </c>
      <c r="E193" t="inlineStr">
        <is>
          <t>Uploaded reference workbook</t>
        </is>
      </c>
    </row>
    <row r="194">
      <c r="A194" t="inlineStr">
        <is>
          <t>Foot Plate</t>
        </is>
      </c>
      <c r="B194" t="inlineStr">
        <is>
          <t>I60</t>
        </is>
      </c>
      <c r="C194">
        <f>H60+H65+H70+H75</f>
        <v/>
      </c>
      <c r="D194" t="inlineStr">
        <is>
          <t>formula</t>
        </is>
      </c>
      <c r="E194" t="inlineStr">
        <is>
          <t>Uploaded reference workbook</t>
        </is>
      </c>
    </row>
    <row r="195">
      <c r="A195" t="inlineStr">
        <is>
          <t>Foot Plate</t>
        </is>
      </c>
      <c r="B195" t="inlineStr">
        <is>
          <t>H61</t>
        </is>
      </c>
      <c r="C195">
        <f>IFERROR(I18*D61,0)</f>
        <v/>
      </c>
      <c r="D195" t="inlineStr">
        <is>
          <t>error-suppressed-source-formula</t>
        </is>
      </c>
      <c r="E195" t="inlineStr">
        <is>
          <t>Uploaded reference workbook</t>
        </is>
      </c>
    </row>
    <row r="196">
      <c r="A196" t="inlineStr">
        <is>
          <t>Foot Plate</t>
        </is>
      </c>
      <c r="B196" t="inlineStr">
        <is>
          <t>I61</t>
        </is>
      </c>
      <c r="C196">
        <f>H61+H66+H71+H76+H79</f>
        <v/>
      </c>
      <c r="D196" t="inlineStr">
        <is>
          <t>formula</t>
        </is>
      </c>
      <c r="E196" t="inlineStr">
        <is>
          <t>Uploaded reference workbook</t>
        </is>
      </c>
    </row>
    <row r="197">
      <c r="A197" t="inlineStr">
        <is>
          <t>Foot Plate</t>
        </is>
      </c>
      <c r="B197" t="inlineStr">
        <is>
          <t>H63</t>
        </is>
      </c>
      <c r="C197">
        <f>IFERROR(N59*D63,0)</f>
        <v/>
      </c>
      <c r="D197" t="inlineStr">
        <is>
          <t>error-suppressed-source-formula</t>
        </is>
      </c>
      <c r="E197" t="inlineStr">
        <is>
          <t>Uploaded reference workbook</t>
        </is>
      </c>
    </row>
    <row r="198">
      <c r="A198" t="inlineStr">
        <is>
          <t>Foot Plate</t>
        </is>
      </c>
      <c r="B198" t="inlineStr">
        <is>
          <t>H64</t>
        </is>
      </c>
      <c r="C198">
        <f>IFERROR(N59*D64,0)</f>
        <v/>
      </c>
      <c r="D198" t="inlineStr">
        <is>
          <t>error-suppressed-source-formula</t>
        </is>
      </c>
      <c r="E198" t="inlineStr">
        <is>
          <t>Uploaded reference workbook</t>
        </is>
      </c>
    </row>
    <row r="199">
      <c r="A199" t="inlineStr">
        <is>
          <t>Foot Plate</t>
        </is>
      </c>
      <c r="B199" t="inlineStr">
        <is>
          <t>H65</t>
        </is>
      </c>
      <c r="C199">
        <f>IFERROR(N59*D65,0)</f>
        <v/>
      </c>
      <c r="D199" t="inlineStr">
        <is>
          <t>error-suppressed-source-formula</t>
        </is>
      </c>
      <c r="E199" t="inlineStr">
        <is>
          <t>Uploaded reference workbook</t>
        </is>
      </c>
    </row>
    <row r="200">
      <c r="A200" t="inlineStr">
        <is>
          <t>Foot Plate</t>
        </is>
      </c>
      <c r="B200" t="inlineStr">
        <is>
          <t>H66</t>
        </is>
      </c>
      <c r="C200">
        <f>IFERROR(N59*D66,0)</f>
        <v/>
      </c>
      <c r="D200" t="inlineStr">
        <is>
          <t>error-suppressed-source-formula</t>
        </is>
      </c>
      <c r="E200" t="inlineStr">
        <is>
          <t>Uploaded reference workbook</t>
        </is>
      </c>
    </row>
    <row r="201">
      <c r="A201" t="inlineStr">
        <is>
          <t>Foot Plate</t>
        </is>
      </c>
      <c r="B201" t="inlineStr">
        <is>
          <t>H68</t>
        </is>
      </c>
      <c r="C201">
        <f>IFERROR(N57*D68,0)</f>
        <v/>
      </c>
      <c r="D201" t="inlineStr">
        <is>
          <t>error-suppressed-source-formula</t>
        </is>
      </c>
      <c r="E201" t="inlineStr">
        <is>
          <t>Uploaded reference workbook</t>
        </is>
      </c>
    </row>
    <row r="202">
      <c r="A202" t="inlineStr">
        <is>
          <t>Foot Plate</t>
        </is>
      </c>
      <c r="B202" t="inlineStr">
        <is>
          <t>H69</t>
        </is>
      </c>
      <c r="C202">
        <f>IFERROR(N57*D69,0)</f>
        <v/>
      </c>
      <c r="D202" t="inlineStr">
        <is>
          <t>error-suppressed-source-formula</t>
        </is>
      </c>
      <c r="E202" t="inlineStr">
        <is>
          <t>Uploaded reference workbook</t>
        </is>
      </c>
    </row>
    <row r="203">
      <c r="A203" t="inlineStr">
        <is>
          <t>Foot Plate</t>
        </is>
      </c>
      <c r="B203" t="inlineStr">
        <is>
          <t>H70</t>
        </is>
      </c>
      <c r="C203">
        <f>IFERROR(N57*D70,0)</f>
        <v/>
      </c>
      <c r="D203" t="inlineStr">
        <is>
          <t>error-suppressed-source-formula</t>
        </is>
      </c>
      <c r="E203" t="inlineStr">
        <is>
          <t>Uploaded reference workbook</t>
        </is>
      </c>
    </row>
    <row r="204">
      <c r="A204" t="inlineStr">
        <is>
          <t>Foot Plate</t>
        </is>
      </c>
      <c r="B204" t="inlineStr">
        <is>
          <t>H71</t>
        </is>
      </c>
      <c r="C204">
        <f>IFERROR(N57*D71,0)</f>
        <v/>
      </c>
      <c r="D204" t="inlineStr">
        <is>
          <t>error-suppressed-source-formula</t>
        </is>
      </c>
      <c r="E204" t="inlineStr">
        <is>
          <t>Uploaded reference workbook</t>
        </is>
      </c>
    </row>
    <row r="205">
      <c r="A205" t="inlineStr">
        <is>
          <t>Foot Plate</t>
        </is>
      </c>
      <c r="B205" t="inlineStr">
        <is>
          <t>H73</t>
        </is>
      </c>
      <c r="C205">
        <f>IFERROR(I20*D73,0)</f>
        <v/>
      </c>
      <c r="D205" t="inlineStr">
        <is>
          <t>error-suppressed-source-formula</t>
        </is>
      </c>
      <c r="E205" t="inlineStr">
        <is>
          <t>Uploaded reference workbook</t>
        </is>
      </c>
    </row>
    <row r="206">
      <c r="A206" t="inlineStr">
        <is>
          <t>Foot Plate</t>
        </is>
      </c>
      <c r="B206" t="inlineStr">
        <is>
          <t>H74</t>
        </is>
      </c>
      <c r="C206">
        <f>IFERROR(I20*D74,0)</f>
        <v/>
      </c>
      <c r="D206" t="inlineStr">
        <is>
          <t>error-suppressed-source-formula</t>
        </is>
      </c>
      <c r="E206" t="inlineStr">
        <is>
          <t>Uploaded reference workbook</t>
        </is>
      </c>
    </row>
    <row r="207">
      <c r="A207" t="inlineStr">
        <is>
          <t>Foot Plate</t>
        </is>
      </c>
      <c r="B207" t="inlineStr">
        <is>
          <t>H75</t>
        </is>
      </c>
      <c r="C207">
        <f>IFERROR(I20*D75,0)</f>
        <v/>
      </c>
      <c r="D207" t="inlineStr">
        <is>
          <t>error-suppressed-source-formula</t>
        </is>
      </c>
      <c r="E207" t="inlineStr">
        <is>
          <t>Uploaded reference workbook</t>
        </is>
      </c>
    </row>
    <row r="208">
      <c r="A208" t="inlineStr">
        <is>
          <t>Foot Plate</t>
        </is>
      </c>
      <c r="B208" t="inlineStr">
        <is>
          <t>H76</t>
        </is>
      </c>
      <c r="C208">
        <f>IFERROR(I20*D76,0)</f>
        <v/>
      </c>
      <c r="D208" t="inlineStr">
        <is>
          <t>error-suppressed-source-formula</t>
        </is>
      </c>
      <c r="E208" t="inlineStr">
        <is>
          <t>Uploaded reference workbook</t>
        </is>
      </c>
    </row>
    <row r="209">
      <c r="A209" t="inlineStr">
        <is>
          <t>Foot Plate</t>
        </is>
      </c>
      <c r="B209" t="inlineStr">
        <is>
          <t>D78</t>
        </is>
      </c>
      <c r="C209">
        <f>0.5+0.4</f>
        <v/>
      </c>
      <c r="D209" t="inlineStr">
        <is>
          <t>formula</t>
        </is>
      </c>
      <c r="E209" t="inlineStr">
        <is>
          <t>Uploaded reference workbook</t>
        </is>
      </c>
    </row>
    <row r="210">
      <c r="A210" t="inlineStr">
        <is>
          <t>Foot Plate</t>
        </is>
      </c>
      <c r="B210" t="inlineStr">
        <is>
          <t>H78</t>
        </is>
      </c>
      <c r="C210">
        <f>IFERROR(I16*D78,0)</f>
        <v/>
      </c>
      <c r="D210" t="inlineStr">
        <is>
          <t>error-suppressed-source-formula</t>
        </is>
      </c>
      <c r="E210" t="inlineStr">
        <is>
          <t>Uploaded reference workbook</t>
        </is>
      </c>
    </row>
    <row r="211">
      <c r="A211" t="inlineStr">
        <is>
          <t>Foot Plate</t>
        </is>
      </c>
      <c r="B211" t="inlineStr">
        <is>
          <t>D79</t>
        </is>
      </c>
      <c r="C211">
        <f>0.065</f>
        <v/>
      </c>
      <c r="D211" t="inlineStr">
        <is>
          <t>formula</t>
        </is>
      </c>
      <c r="E211" t="inlineStr">
        <is>
          <t>Uploaded reference workbook</t>
        </is>
      </c>
    </row>
    <row r="212">
      <c r="A212" t="inlineStr">
        <is>
          <t>Foot Plate</t>
        </is>
      </c>
      <c r="B212" t="inlineStr">
        <is>
          <t>H79</t>
        </is>
      </c>
      <c r="C212">
        <f>IFERROR(I16*D79,0)</f>
        <v/>
      </c>
      <c r="D212" t="inlineStr">
        <is>
          <t>error-suppressed-source-formula</t>
        </is>
      </c>
      <c r="E212" t="inlineStr">
        <is>
          <t>Uploaded reference workbook</t>
        </is>
      </c>
    </row>
    <row r="213">
      <c r="A213" t="inlineStr">
        <is>
          <t>Foot Plate</t>
        </is>
      </c>
      <c r="B213" t="inlineStr">
        <is>
          <t>H84</t>
        </is>
      </c>
      <c r="C213">
        <f>IFERROR(N57*D84,0)</f>
        <v/>
      </c>
      <c r="D213" t="inlineStr">
        <is>
          <t>error-suppressed-source-formula</t>
        </is>
      </c>
      <c r="E213" t="inlineStr">
        <is>
          <t>Uploaded reference workbook</t>
        </is>
      </c>
    </row>
    <row r="214">
      <c r="A214" t="inlineStr">
        <is>
          <t>Foot Plate</t>
        </is>
      </c>
      <c r="B214" t="inlineStr">
        <is>
          <t>H85</t>
        </is>
      </c>
      <c r="C214">
        <f>IFERROR(N57*D85,0)</f>
        <v/>
      </c>
      <c r="D214" t="inlineStr">
        <is>
          <t>error-suppressed-source-formula</t>
        </is>
      </c>
      <c r="E214" t="inlineStr">
        <is>
          <t>Uploaded reference workbook</t>
        </is>
      </c>
    </row>
    <row r="215">
      <c r="A215" t="inlineStr">
        <is>
          <t>Foot Plate</t>
        </is>
      </c>
      <c r="B215" t="inlineStr">
        <is>
          <t>H86</t>
        </is>
      </c>
      <c r="C215">
        <f>IFERROR(N57*D86,0)</f>
        <v/>
      </c>
      <c r="D215" t="inlineStr">
        <is>
          <t>error-suppressed-source-formula</t>
        </is>
      </c>
      <c r="E215" t="inlineStr">
        <is>
          <t>Uploaded reference workbook</t>
        </is>
      </c>
    </row>
    <row r="216">
      <c r="A216" t="inlineStr">
        <is>
          <t>Foot Plate</t>
        </is>
      </c>
      <c r="B216" t="inlineStr">
        <is>
          <t>H89</t>
        </is>
      </c>
      <c r="C216">
        <f>IFERROR(N59*D89,0)</f>
        <v/>
      </c>
      <c r="D216" t="inlineStr">
        <is>
          <t>error-suppressed-source-formula</t>
        </is>
      </c>
      <c r="E216" t="inlineStr">
        <is>
          <t>Uploaded reference workbook</t>
        </is>
      </c>
    </row>
    <row r="217">
      <c r="A217" t="inlineStr">
        <is>
          <t>Foot Plate</t>
        </is>
      </c>
      <c r="B217" t="inlineStr">
        <is>
          <t>H90</t>
        </is>
      </c>
      <c r="C217">
        <f>IFERROR(N59*D90,0)</f>
        <v/>
      </c>
      <c r="D217" t="inlineStr">
        <is>
          <t>error-suppressed-source-formula</t>
        </is>
      </c>
      <c r="E217" t="inlineStr">
        <is>
          <t>Uploaded reference workbook</t>
        </is>
      </c>
    </row>
    <row r="218">
      <c r="A218" t="inlineStr">
        <is>
          <t>Foot Plate</t>
        </is>
      </c>
      <c r="B218" t="inlineStr">
        <is>
          <t>H91</t>
        </is>
      </c>
      <c r="C218">
        <f>IFERROR(N59*D91,0)</f>
        <v/>
      </c>
      <c r="D218" t="inlineStr">
        <is>
          <t>error-suppressed-source-formula</t>
        </is>
      </c>
      <c r="E218" t="inlineStr">
        <is>
          <t>Uploaded reference workbook</t>
        </is>
      </c>
    </row>
    <row r="219">
      <c r="A219" t="inlineStr">
        <is>
          <t>Foot Plate</t>
        </is>
      </c>
      <c r="B219" t="inlineStr">
        <is>
          <t>H92</t>
        </is>
      </c>
      <c r="C219">
        <f>IFERROR(N59*D92,0)</f>
        <v/>
      </c>
      <c r="D219" t="inlineStr">
        <is>
          <t>error-suppressed-source-formula</t>
        </is>
      </c>
      <c r="E219" t="inlineStr">
        <is>
          <t>Uploaded reference workbook</t>
        </is>
      </c>
    </row>
    <row r="220">
      <c r="A220" t="inlineStr">
        <is>
          <t>Foot Plate</t>
        </is>
      </c>
      <c r="B220" t="inlineStr">
        <is>
          <t>H93</t>
        </is>
      </c>
      <c r="C220">
        <f>IFERROR(N59*D93,0)</f>
        <v/>
      </c>
      <c r="D220" t="inlineStr">
        <is>
          <t>error-suppressed-source-formula</t>
        </is>
      </c>
      <c r="E220" t="inlineStr">
        <is>
          <t>Uploaded reference workbook</t>
        </is>
      </c>
    </row>
    <row r="221">
      <c r="A221" t="inlineStr">
        <is>
          <t>Foot Plate</t>
        </is>
      </c>
      <c r="B221" t="inlineStr">
        <is>
          <t>H96</t>
        </is>
      </c>
      <c r="C221">
        <f>IFERROR((I20*D96)/50,0)</f>
        <v/>
      </c>
      <c r="D221" t="inlineStr">
        <is>
          <t>error-suppressed-source-formula</t>
        </is>
      </c>
      <c r="E221" t="inlineStr">
        <is>
          <t>Uploaded reference workbook</t>
        </is>
      </c>
    </row>
    <row r="222">
      <c r="A222" t="inlineStr">
        <is>
          <t>Foot Plate</t>
        </is>
      </c>
      <c r="B222" t="inlineStr">
        <is>
          <t>H97</t>
        </is>
      </c>
      <c r="C222">
        <f>IFERROR((I20*D97)/1400,0)</f>
        <v/>
      </c>
      <c r="D222" t="inlineStr">
        <is>
          <t>error-suppressed-source-formula</t>
        </is>
      </c>
      <c r="E222" t="inlineStr">
        <is>
          <t>Uploaded reference workbook</t>
        </is>
      </c>
    </row>
    <row r="223">
      <c r="A223" t="inlineStr">
        <is>
          <t>Foot Plate</t>
        </is>
      </c>
      <c r="B223" t="inlineStr">
        <is>
          <t>H98</t>
        </is>
      </c>
      <c r="C223">
        <f>IFERROR((I20*D98)/1450,0)</f>
        <v/>
      </c>
      <c r="D223" t="inlineStr">
        <is>
          <t>error-suppressed-source-formula</t>
        </is>
      </c>
      <c r="E223" t="inlineStr">
        <is>
          <t>Uploaded reference workbook</t>
        </is>
      </c>
    </row>
    <row r="224">
      <c r="A224" t="inlineStr">
        <is>
          <t>Foot Plate</t>
        </is>
      </c>
      <c r="B224" t="inlineStr">
        <is>
          <t>H99</t>
        </is>
      </c>
      <c r="C224">
        <f>IFERROR(I20*D99,0)</f>
        <v/>
      </c>
      <c r="D224" t="inlineStr">
        <is>
          <t>error-suppressed-source-formula</t>
        </is>
      </c>
      <c r="E224" t="inlineStr">
        <is>
          <t>Uploaded reference workbook</t>
        </is>
      </c>
    </row>
    <row r="225">
      <c r="A225" t="inlineStr">
        <is>
          <t>Sloof</t>
        </is>
      </c>
      <c r="B225" t="inlineStr">
        <is>
          <t>I9</t>
        </is>
      </c>
      <c r="C225">
        <f>IFERROR((D9+(I14*2)+(I15*2))*D19,0)</f>
        <v/>
      </c>
      <c r="D225" t="inlineStr">
        <is>
          <t>error-suppressed-source-formula</t>
        </is>
      </c>
      <c r="E225" t="inlineStr">
        <is>
          <t>Uploaded reference workbook</t>
        </is>
      </c>
    </row>
    <row r="226">
      <c r="A226" t="inlineStr">
        <is>
          <t>Sloof</t>
        </is>
      </c>
      <c r="B226" t="inlineStr">
        <is>
          <t>O9</t>
        </is>
      </c>
      <c r="C226">
        <f>I55</f>
        <v/>
      </c>
      <c r="D226" t="inlineStr">
        <is>
          <t>formula</t>
        </is>
      </c>
      <c r="E226" t="inlineStr">
        <is>
          <t>Uploaded reference workbook</t>
        </is>
      </c>
    </row>
    <row r="227">
      <c r="A227" t="inlineStr">
        <is>
          <t>Sloof</t>
        </is>
      </c>
      <c r="B227" t="inlineStr">
        <is>
          <t>R9</t>
        </is>
      </c>
      <c r="C227">
        <f>IFERROR((Q9*O9)*L9,0)</f>
        <v/>
      </c>
      <c r="D227" t="inlineStr">
        <is>
          <t>error-suppressed-source-formula</t>
        </is>
      </c>
      <c r="E227" t="inlineStr">
        <is>
          <t>Uploaded reference workbook</t>
        </is>
      </c>
    </row>
    <row r="228">
      <c r="A228" t="inlineStr">
        <is>
          <t>Sloof</t>
        </is>
      </c>
      <c r="B228" t="inlineStr">
        <is>
          <t>I10</t>
        </is>
      </c>
      <c r="C228">
        <f>(D9+(I14*2)+(I15*2))*D20</f>
        <v/>
      </c>
      <c r="D228" t="inlineStr">
        <is>
          <t>formula</t>
        </is>
      </c>
      <c r="E228" t="inlineStr">
        <is>
          <t>Uploaded reference workbook</t>
        </is>
      </c>
    </row>
    <row r="229">
      <c r="A229" t="inlineStr">
        <is>
          <t>Sloof</t>
        </is>
      </c>
      <c r="B229" t="inlineStr">
        <is>
          <t>O10</t>
        </is>
      </c>
      <c r="C229">
        <f>I56</f>
        <v/>
      </c>
      <c r="D229" t="inlineStr">
        <is>
          <t>formula</t>
        </is>
      </c>
      <c r="E229" t="inlineStr">
        <is>
          <t>Uploaded reference workbook</t>
        </is>
      </c>
    </row>
    <row r="230">
      <c r="A230" t="inlineStr">
        <is>
          <t>Sloof</t>
        </is>
      </c>
      <c r="B230" t="inlineStr">
        <is>
          <t>R10</t>
        </is>
      </c>
      <c r="C230">
        <f>IFERROR((Q10*O10)*L10,0)</f>
        <v/>
      </c>
      <c r="D230" t="inlineStr">
        <is>
          <t>error-suppressed-source-formula</t>
        </is>
      </c>
      <c r="E230" t="inlineStr">
        <is>
          <t>Uploaded reference workbook</t>
        </is>
      </c>
    </row>
    <row r="231">
      <c r="A231" t="inlineStr">
        <is>
          <t>Sloof</t>
        </is>
      </c>
      <c r="B231" t="inlineStr">
        <is>
          <t>I11</t>
        </is>
      </c>
      <c r="C231">
        <f>IFERROR(D25*(I16+I17),0)</f>
        <v/>
      </c>
      <c r="D231" t="inlineStr">
        <is>
          <t>error-suppressed-source-formula</t>
        </is>
      </c>
      <c r="E231" t="inlineStr">
        <is>
          <t>Uploaded reference workbook</t>
        </is>
      </c>
    </row>
    <row r="232">
      <c r="A232" t="inlineStr">
        <is>
          <t>Sloof</t>
        </is>
      </c>
      <c r="B232" t="inlineStr">
        <is>
          <t>O11</t>
        </is>
      </c>
      <c r="C232">
        <f>I57</f>
        <v/>
      </c>
      <c r="D232" t="inlineStr">
        <is>
          <t>formula</t>
        </is>
      </c>
      <c r="E232" t="inlineStr">
        <is>
          <t>Uploaded reference workbook</t>
        </is>
      </c>
    </row>
    <row r="233">
      <c r="A233" t="inlineStr">
        <is>
          <t>Sloof</t>
        </is>
      </c>
      <c r="B233" t="inlineStr">
        <is>
          <t>R11</t>
        </is>
      </c>
      <c r="C233">
        <f>IFERROR((Q11*O11)*L11,0)</f>
        <v/>
      </c>
      <c r="D233" t="inlineStr">
        <is>
          <t>error-suppressed-source-formula</t>
        </is>
      </c>
      <c r="E233" t="inlineStr">
        <is>
          <t>Uploaded reference workbook</t>
        </is>
      </c>
    </row>
    <row r="234">
      <c r="A234" t="inlineStr">
        <is>
          <t>Sloof</t>
        </is>
      </c>
      <c r="B234" t="inlineStr">
        <is>
          <t>I12</t>
        </is>
      </c>
      <c r="C234">
        <f>IFERROR(I31*I32,0)</f>
        <v/>
      </c>
      <c r="D234" t="inlineStr">
        <is>
          <t>error-suppressed-source-formula</t>
        </is>
      </c>
      <c r="E234" t="inlineStr">
        <is>
          <t>Uploaded reference workbook</t>
        </is>
      </c>
    </row>
    <row r="235">
      <c r="A235" t="inlineStr">
        <is>
          <t>Sloof</t>
        </is>
      </c>
      <c r="B235" t="inlineStr">
        <is>
          <t>O12</t>
        </is>
      </c>
      <c r="C235">
        <f>I58</f>
        <v/>
      </c>
      <c r="D235" t="inlineStr">
        <is>
          <t>formula</t>
        </is>
      </c>
      <c r="E235" t="inlineStr">
        <is>
          <t>Uploaded reference workbook</t>
        </is>
      </c>
    </row>
    <row r="236">
      <c r="A236" t="inlineStr">
        <is>
          <t>Sloof</t>
        </is>
      </c>
      <c r="B236" t="inlineStr">
        <is>
          <t>R12</t>
        </is>
      </c>
      <c r="C236">
        <f>IFERROR((Q12*O12)*L12,0)</f>
        <v/>
      </c>
      <c r="D236" t="inlineStr">
        <is>
          <t>error-suppressed-source-formula</t>
        </is>
      </c>
      <c r="E236" t="inlineStr">
        <is>
          <t>Uploaded reference workbook</t>
        </is>
      </c>
    </row>
    <row r="237">
      <c r="A237" t="inlineStr">
        <is>
          <t>Sloof</t>
        </is>
      </c>
      <c r="B237" t="inlineStr">
        <is>
          <t>R13</t>
        </is>
      </c>
      <c r="C237">
        <f>SUM(R9:R12)</f>
        <v/>
      </c>
      <c r="D237" t="inlineStr">
        <is>
          <t>formula</t>
        </is>
      </c>
      <c r="E237" t="inlineStr">
        <is>
          <t>Uploaded reference workbook</t>
        </is>
      </c>
    </row>
    <row r="238">
      <c r="A238" t="inlineStr">
        <is>
          <t>Sloof</t>
        </is>
      </c>
      <c r="B238" t="inlineStr">
        <is>
          <t>I14</t>
        </is>
      </c>
      <c r="C238">
        <f>(MAX(D14:D15))*10/1000</f>
        <v/>
      </c>
      <c r="D238" t="inlineStr">
        <is>
          <t>formula</t>
        </is>
      </c>
      <c r="E238" t="inlineStr">
        <is>
          <t>Uploaded reference workbook</t>
        </is>
      </c>
    </row>
    <row r="239">
      <c r="A239" t="inlineStr">
        <is>
          <t>Sloof</t>
        </is>
      </c>
      <c r="B239" t="inlineStr">
        <is>
          <t>I15</t>
        </is>
      </c>
      <c r="C239">
        <f>D11</f>
        <v/>
      </c>
      <c r="D239" t="inlineStr">
        <is>
          <t>formula</t>
        </is>
      </c>
      <c r="E239" t="inlineStr">
        <is>
          <t>Uploaded reference workbook</t>
        </is>
      </c>
    </row>
    <row r="240">
      <c r="A240" t="inlineStr">
        <is>
          <t>Sloof</t>
        </is>
      </c>
      <c r="B240" t="inlineStr">
        <is>
          <t>M15</t>
        </is>
      </c>
      <c r="C240">
        <f>"Besi diameter: "&amp;D14&amp;" mm"</f>
        <v/>
      </c>
      <c r="D240" t="inlineStr">
        <is>
          <t>formula</t>
        </is>
      </c>
      <c r="E240" t="inlineStr">
        <is>
          <t>Uploaded reference workbook</t>
        </is>
      </c>
    </row>
    <row r="241">
      <c r="A241" t="inlineStr">
        <is>
          <t>Sloof</t>
        </is>
      </c>
      <c r="B241" t="inlineStr">
        <is>
          <t>O15</t>
        </is>
      </c>
      <c r="C241">
        <f>I24/12</f>
        <v/>
      </c>
      <c r="D241" t="inlineStr">
        <is>
          <t>formula</t>
        </is>
      </c>
      <c r="E241" t="inlineStr">
        <is>
          <t>Uploaded reference workbook</t>
        </is>
      </c>
    </row>
    <row r="242">
      <c r="A242" t="inlineStr">
        <is>
          <t>Sloof</t>
        </is>
      </c>
      <c r="B242" t="inlineStr">
        <is>
          <t>R15</t>
        </is>
      </c>
      <c r="C242">
        <f>IFERROR(Q15*O15,0)</f>
        <v/>
      </c>
      <c r="D242" t="inlineStr">
        <is>
          <t>error-suppressed-source-formula</t>
        </is>
      </c>
      <c r="E242" t="inlineStr">
        <is>
          <t>Uploaded reference workbook</t>
        </is>
      </c>
    </row>
    <row r="243">
      <c r="A243" t="inlineStr">
        <is>
          <t>Sloof</t>
        </is>
      </c>
      <c r="B243" t="inlineStr">
        <is>
          <t>I16</t>
        </is>
      </c>
      <c r="C243">
        <f>ROUNDUP(D9*100/2/D21+1,0)</f>
        <v/>
      </c>
      <c r="D243" t="inlineStr">
        <is>
          <t>rounding</t>
        </is>
      </c>
      <c r="E243" t="inlineStr">
        <is>
          <t>Uploaded reference workbook</t>
        </is>
      </c>
    </row>
    <row r="244">
      <c r="A244" t="inlineStr">
        <is>
          <t>Sloof</t>
        </is>
      </c>
      <c r="B244" t="inlineStr">
        <is>
          <t>M16</t>
        </is>
      </c>
      <c r="C244">
        <f>"Besi diameter: "&amp;D15&amp;" mm"</f>
        <v/>
      </c>
      <c r="D244" t="inlineStr">
        <is>
          <t>formula</t>
        </is>
      </c>
      <c r="E244" t="inlineStr">
        <is>
          <t>Uploaded reference workbook</t>
        </is>
      </c>
    </row>
    <row r="245">
      <c r="A245" t="inlineStr">
        <is>
          <t>Sloof</t>
        </is>
      </c>
      <c r="B245" t="inlineStr">
        <is>
          <t>O16</t>
        </is>
      </c>
      <c r="C245">
        <f>IFERROR(I25/12,0)</f>
        <v/>
      </c>
      <c r="D245" t="inlineStr">
        <is>
          <t>error-suppressed-source-formula</t>
        </is>
      </c>
      <c r="E245" t="inlineStr">
        <is>
          <t>Uploaded reference workbook</t>
        </is>
      </c>
    </row>
    <row r="246">
      <c r="A246" t="inlineStr">
        <is>
          <t>Sloof</t>
        </is>
      </c>
      <c r="B246" t="inlineStr">
        <is>
          <t>R16</t>
        </is>
      </c>
      <c r="C246">
        <f>IFERROR(Q16*O16,0)</f>
        <v/>
      </c>
      <c r="D246" t="inlineStr">
        <is>
          <t>error-suppressed-source-formula</t>
        </is>
      </c>
      <c r="E246" t="inlineStr">
        <is>
          <t>Uploaded reference workbook</t>
        </is>
      </c>
    </row>
    <row r="247">
      <c r="A247" t="inlineStr">
        <is>
          <t>Sloof</t>
        </is>
      </c>
      <c r="B247" t="inlineStr">
        <is>
          <t>I17</t>
        </is>
      </c>
      <c r="C247">
        <f>ROUNDUP(D9*100/2/D22+1,0)</f>
        <v/>
      </c>
      <c r="D247" t="inlineStr">
        <is>
          <t>rounding</t>
        </is>
      </c>
      <c r="E247" t="inlineStr">
        <is>
          <t>Uploaded reference workbook</t>
        </is>
      </c>
    </row>
    <row r="248">
      <c r="A248" t="inlineStr">
        <is>
          <t>Sloof</t>
        </is>
      </c>
      <c r="B248" t="inlineStr">
        <is>
          <t>M17</t>
        </is>
      </c>
      <c r="C248">
        <f>"Besi diameter: "&amp;D16&amp;" mm"</f>
        <v/>
      </c>
      <c r="D248" t="inlineStr">
        <is>
          <t>formula</t>
        </is>
      </c>
      <c r="E248" t="inlineStr">
        <is>
          <t>Uploaded reference workbook</t>
        </is>
      </c>
    </row>
    <row r="249">
      <c r="A249" t="inlineStr">
        <is>
          <t>Sloof</t>
        </is>
      </c>
      <c r="B249" t="inlineStr">
        <is>
          <t>O17</t>
        </is>
      </c>
      <c r="C249">
        <f>IFERROR(I26/12,0)</f>
        <v/>
      </c>
      <c r="D249" t="inlineStr">
        <is>
          <t>error-suppressed-source-formula</t>
        </is>
      </c>
      <c r="E249" t="inlineStr">
        <is>
          <t>Uploaded reference workbook</t>
        </is>
      </c>
    </row>
    <row r="250">
      <c r="A250" t="inlineStr">
        <is>
          <t>Sloof</t>
        </is>
      </c>
      <c r="B250" t="inlineStr">
        <is>
          <t>R17</t>
        </is>
      </c>
      <c r="C250">
        <f>IFERROR(Q17*O17,0)</f>
        <v/>
      </c>
      <c r="D250" t="inlineStr">
        <is>
          <t>error-suppressed-source-formula</t>
        </is>
      </c>
      <c r="E250" t="inlineStr">
        <is>
          <t>Uploaded reference workbook</t>
        </is>
      </c>
    </row>
    <row r="251">
      <c r="A251" t="inlineStr">
        <is>
          <t>Sloof</t>
        </is>
      </c>
      <c r="B251" t="inlineStr">
        <is>
          <t>M18</t>
        </is>
      </c>
      <c r="C251">
        <f>"Kawat beton: "&amp;D17&amp;" mm"</f>
        <v/>
      </c>
      <c r="D251" t="inlineStr">
        <is>
          <t>formula</t>
        </is>
      </c>
      <c r="E251" t="inlineStr">
        <is>
          <t>Uploaded reference workbook</t>
        </is>
      </c>
    </row>
    <row r="252">
      <c r="A252" t="inlineStr">
        <is>
          <t>Sloof</t>
        </is>
      </c>
      <c r="B252" t="inlineStr">
        <is>
          <t>O18</t>
        </is>
      </c>
      <c r="C252">
        <f>I22</f>
        <v/>
      </c>
      <c r="D252" t="inlineStr">
        <is>
          <t>formula</t>
        </is>
      </c>
      <c r="E252" t="inlineStr">
        <is>
          <t>Uploaded reference workbook</t>
        </is>
      </c>
    </row>
    <row r="253">
      <c r="A253" t="inlineStr">
        <is>
          <t>Sloof</t>
        </is>
      </c>
      <c r="B253" t="inlineStr">
        <is>
          <t>R18</t>
        </is>
      </c>
      <c r="C253">
        <f>IFERROR(Q18*O18,0)</f>
        <v/>
      </c>
      <c r="D253" t="inlineStr">
        <is>
          <t>error-suppressed-source-formula</t>
        </is>
      </c>
      <c r="E253" t="inlineStr">
        <is>
          <t>Uploaded reference workbook</t>
        </is>
      </c>
    </row>
    <row r="254">
      <c r="A254" t="inlineStr">
        <is>
          <t>Sloof</t>
        </is>
      </c>
      <c r="B254" t="inlineStr">
        <is>
          <t>I19</t>
        </is>
      </c>
      <c r="C254">
        <f>R47</f>
        <v/>
      </c>
      <c r="D254" t="inlineStr">
        <is>
          <t>formula</t>
        </is>
      </c>
      <c r="E254" t="inlineStr">
        <is>
          <t>Uploaded reference workbook</t>
        </is>
      </c>
    </row>
    <row r="255">
      <c r="A255" t="inlineStr">
        <is>
          <t>Sloof</t>
        </is>
      </c>
      <c r="B255" t="inlineStr">
        <is>
          <t>M19</t>
        </is>
      </c>
      <c r="C255">
        <f>C71</f>
        <v/>
      </c>
      <c r="D255" t="inlineStr">
        <is>
          <t>formula</t>
        </is>
      </c>
      <c r="E255" t="inlineStr">
        <is>
          <t>Uploaded reference workbook</t>
        </is>
      </c>
    </row>
    <row r="256">
      <c r="A256" t="inlineStr">
        <is>
          <t>Sloof</t>
        </is>
      </c>
      <c r="B256" t="inlineStr">
        <is>
          <t>O19</t>
        </is>
      </c>
      <c r="C256">
        <f>H71</f>
        <v/>
      </c>
      <c r="D256" t="inlineStr">
        <is>
          <t>formula</t>
        </is>
      </c>
      <c r="E256" t="inlineStr">
        <is>
          <t>Uploaded reference workbook</t>
        </is>
      </c>
    </row>
    <row r="257">
      <c r="A257" t="inlineStr">
        <is>
          <t>Sloof</t>
        </is>
      </c>
      <c r="B257" t="inlineStr">
        <is>
          <t>R19</t>
        </is>
      </c>
      <c r="C257">
        <f>IFERROR(Q19*O19,0)</f>
        <v/>
      </c>
      <c r="D257" t="inlineStr">
        <is>
          <t>error-suppressed-source-formula</t>
        </is>
      </c>
      <c r="E257" t="inlineStr">
        <is>
          <t>Uploaded reference workbook</t>
        </is>
      </c>
    </row>
    <row r="258">
      <c r="A258" t="inlineStr">
        <is>
          <t>Sloof</t>
        </is>
      </c>
      <c r="B258" t="inlineStr">
        <is>
          <t>I20</t>
        </is>
      </c>
      <c r="C258">
        <f>IFERROR((D9*D11*2)*D12,0)</f>
        <v/>
      </c>
      <c r="D258" t="inlineStr">
        <is>
          <t>error-suppressed-source-formula</t>
        </is>
      </c>
      <c r="E258" t="inlineStr">
        <is>
          <t>Uploaded reference workbook</t>
        </is>
      </c>
    </row>
    <row r="259">
      <c r="A259" t="inlineStr">
        <is>
          <t>Sloof</t>
        </is>
      </c>
      <c r="B259" t="inlineStr">
        <is>
          <t>M20</t>
        </is>
      </c>
      <c r="C259">
        <f>C72</f>
        <v/>
      </c>
      <c r="D259" t="inlineStr">
        <is>
          <t>formula</t>
        </is>
      </c>
      <c r="E259" t="inlineStr">
        <is>
          <t>Uploaded reference workbook</t>
        </is>
      </c>
    </row>
    <row r="260">
      <c r="A260" t="inlineStr">
        <is>
          <t>Sloof</t>
        </is>
      </c>
      <c r="B260" t="inlineStr">
        <is>
          <t>O20</t>
        </is>
      </c>
      <c r="C260">
        <f>H72</f>
        <v/>
      </c>
      <c r="D260" t="inlineStr">
        <is>
          <t>formula</t>
        </is>
      </c>
      <c r="E260" t="inlineStr">
        <is>
          <t>Uploaded reference workbook</t>
        </is>
      </c>
    </row>
    <row r="261">
      <c r="A261" t="inlineStr">
        <is>
          <t>Sloof</t>
        </is>
      </c>
      <c r="B261" t="inlineStr">
        <is>
          <t>R20</t>
        </is>
      </c>
      <c r="C261">
        <f>IFERROR(Q20*O20,0)</f>
        <v/>
      </c>
      <c r="D261" t="inlineStr">
        <is>
          <t>error-suppressed-source-formula</t>
        </is>
      </c>
      <c r="E261" t="inlineStr">
        <is>
          <t>Uploaded reference workbook</t>
        </is>
      </c>
    </row>
    <row r="262">
      <c r="A262" t="inlineStr">
        <is>
          <t>Sloof</t>
        </is>
      </c>
      <c r="B262" t="inlineStr">
        <is>
          <t>I21</t>
        </is>
      </c>
      <c r="C262">
        <f>IFERROR((D9*D10*D11)*D12,0)</f>
        <v/>
      </c>
      <c r="D262" t="inlineStr">
        <is>
          <t>error-suppressed-source-formula</t>
        </is>
      </c>
      <c r="E262" t="inlineStr">
        <is>
          <t>Uploaded reference workbook</t>
        </is>
      </c>
    </row>
    <row r="263">
      <c r="A263" t="inlineStr">
        <is>
          <t>Sloof</t>
        </is>
      </c>
      <c r="B263" t="inlineStr">
        <is>
          <t>M21</t>
        </is>
      </c>
      <c r="C263">
        <f>C73</f>
        <v/>
      </c>
      <c r="D263" t="inlineStr">
        <is>
          <t>formula</t>
        </is>
      </c>
      <c r="E263" t="inlineStr">
        <is>
          <t>Uploaded reference workbook</t>
        </is>
      </c>
    </row>
    <row r="264">
      <c r="A264" t="inlineStr">
        <is>
          <t>Sloof</t>
        </is>
      </c>
      <c r="B264" t="inlineStr">
        <is>
          <t>O21</t>
        </is>
      </c>
      <c r="C264">
        <f>H73</f>
        <v/>
      </c>
      <c r="D264" t="inlineStr">
        <is>
          <t>formula</t>
        </is>
      </c>
      <c r="E264" t="inlineStr">
        <is>
          <t>Uploaded reference workbook</t>
        </is>
      </c>
    </row>
    <row r="265">
      <c r="A265" t="inlineStr">
        <is>
          <t>Sloof</t>
        </is>
      </c>
      <c r="B265" t="inlineStr">
        <is>
          <t>R21</t>
        </is>
      </c>
      <c r="C265">
        <f>IFERROR(Q21*O21,0)</f>
        <v/>
      </c>
      <c r="D265" t="inlineStr">
        <is>
          <t>error-suppressed-source-formula</t>
        </is>
      </c>
      <c r="E265" t="inlineStr">
        <is>
          <t>Uploaded reference workbook</t>
        </is>
      </c>
    </row>
    <row r="266">
      <c r="A266" t="inlineStr">
        <is>
          <t>Sloof</t>
        </is>
      </c>
      <c r="B266" t="inlineStr">
        <is>
          <t>I22</t>
        </is>
      </c>
      <c r="C266">
        <f>IFERROR((R42*I27)*D27,0)</f>
        <v/>
      </c>
      <c r="D266" t="inlineStr">
        <is>
          <t>error-suppressed-source-formula</t>
        </is>
      </c>
      <c r="E266" t="inlineStr">
        <is>
          <t>Uploaded reference workbook</t>
        </is>
      </c>
    </row>
    <row r="267">
      <c r="A267" t="inlineStr">
        <is>
          <t>Sloof</t>
        </is>
      </c>
      <c r="B267" t="inlineStr">
        <is>
          <t>M22</t>
        </is>
      </c>
      <c r="C267">
        <f>C83</f>
        <v/>
      </c>
      <c r="D267" t="inlineStr">
        <is>
          <t>formula</t>
        </is>
      </c>
      <c r="E267" t="inlineStr">
        <is>
          <t>Uploaded reference workbook</t>
        </is>
      </c>
    </row>
    <row r="268">
      <c r="A268" t="inlineStr">
        <is>
          <t>Sloof</t>
        </is>
      </c>
      <c r="B268" t="inlineStr">
        <is>
          <t>O22</t>
        </is>
      </c>
      <c r="C268">
        <f>H83</f>
        <v/>
      </c>
      <c r="D268" t="inlineStr">
        <is>
          <t>formula</t>
        </is>
      </c>
      <c r="E268" t="inlineStr">
        <is>
          <t>Uploaded reference workbook</t>
        </is>
      </c>
    </row>
    <row r="269">
      <c r="A269" t="inlineStr">
        <is>
          <t>Sloof</t>
        </is>
      </c>
      <c r="B269" t="inlineStr">
        <is>
          <t>R22</t>
        </is>
      </c>
      <c r="C269">
        <f>IFERROR(Q22*O22,0)</f>
        <v/>
      </c>
      <c r="D269" t="inlineStr">
        <is>
          <t>error-suppressed-source-formula</t>
        </is>
      </c>
      <c r="E269" t="inlineStr">
        <is>
          <t>Uploaded reference workbook</t>
        </is>
      </c>
    </row>
    <row r="270">
      <c r="A270" t="inlineStr">
        <is>
          <t>Sloof</t>
        </is>
      </c>
      <c r="B270" t="inlineStr">
        <is>
          <t>M23</t>
        </is>
      </c>
      <c r="C270">
        <f>C84</f>
        <v/>
      </c>
      <c r="D270" t="inlineStr">
        <is>
          <t>formula</t>
        </is>
      </c>
      <c r="E270" t="inlineStr">
        <is>
          <t>Uploaded reference workbook</t>
        </is>
      </c>
    </row>
    <row r="271">
      <c r="A271" t="inlineStr">
        <is>
          <t>Sloof</t>
        </is>
      </c>
      <c r="B271" t="inlineStr">
        <is>
          <t>O23</t>
        </is>
      </c>
      <c r="C271">
        <f>H84</f>
        <v/>
      </c>
      <c r="D271" t="inlineStr">
        <is>
          <t>formula</t>
        </is>
      </c>
      <c r="E271" t="inlineStr">
        <is>
          <t>Uploaded reference workbook</t>
        </is>
      </c>
    </row>
    <row r="272">
      <c r="A272" t="inlineStr">
        <is>
          <t>Sloof</t>
        </is>
      </c>
      <c r="B272" t="inlineStr">
        <is>
          <t>R23</t>
        </is>
      </c>
      <c r="C272">
        <f>IFERROR(Q23*O23,0)</f>
        <v/>
      </c>
      <c r="D272" t="inlineStr">
        <is>
          <t>error-suppressed-source-formula</t>
        </is>
      </c>
      <c r="E272" t="inlineStr">
        <is>
          <t>Uploaded reference workbook</t>
        </is>
      </c>
    </row>
    <row r="273">
      <c r="A273" t="inlineStr">
        <is>
          <t>Sloof</t>
        </is>
      </c>
      <c r="B273" t="inlineStr">
        <is>
          <t>I24</t>
        </is>
      </c>
      <c r="C273">
        <f>IFERROR(I9*D12,0)</f>
        <v/>
      </c>
      <c r="D273" t="inlineStr">
        <is>
          <t>error-suppressed-source-formula</t>
        </is>
      </c>
      <c r="E273" t="inlineStr">
        <is>
          <t>Uploaded reference workbook</t>
        </is>
      </c>
    </row>
    <row r="274">
      <c r="A274" t="inlineStr">
        <is>
          <t>Sloof</t>
        </is>
      </c>
      <c r="B274" t="inlineStr">
        <is>
          <t>M24</t>
        </is>
      </c>
      <c r="C274">
        <f>C85</f>
        <v/>
      </c>
      <c r="D274" t="inlineStr">
        <is>
          <t>formula</t>
        </is>
      </c>
      <c r="E274" t="inlineStr">
        <is>
          <t>Uploaded reference workbook</t>
        </is>
      </c>
    </row>
    <row r="275">
      <c r="A275" t="inlineStr">
        <is>
          <t>Sloof</t>
        </is>
      </c>
      <c r="B275" t="inlineStr">
        <is>
          <t>O24</t>
        </is>
      </c>
      <c r="C275">
        <f>H85</f>
        <v/>
      </c>
      <c r="D275" t="inlineStr">
        <is>
          <t>formula</t>
        </is>
      </c>
      <c r="E275" t="inlineStr">
        <is>
          <t>Uploaded reference workbook</t>
        </is>
      </c>
    </row>
    <row r="276">
      <c r="A276" t="inlineStr">
        <is>
          <t>Sloof</t>
        </is>
      </c>
      <c r="B276" t="inlineStr">
        <is>
          <t>R24</t>
        </is>
      </c>
      <c r="C276">
        <f>IFERROR(Q24*O24,0)</f>
        <v/>
      </c>
      <c r="D276" t="inlineStr">
        <is>
          <t>error-suppressed-source-formula</t>
        </is>
      </c>
      <c r="E276" t="inlineStr">
        <is>
          <t>Uploaded reference workbook</t>
        </is>
      </c>
    </row>
    <row r="277">
      <c r="A277" t="inlineStr">
        <is>
          <t>Sloof</t>
        </is>
      </c>
      <c r="B277" t="inlineStr">
        <is>
          <t>D25</t>
        </is>
      </c>
      <c r="C277">
        <f>((D10+D11)*2)-(D24*8/100)+(10*D16*2/1000)</f>
        <v/>
      </c>
      <c r="D277" t="inlineStr">
        <is>
          <t>formula</t>
        </is>
      </c>
      <c r="E277" t="inlineStr">
        <is>
          <t>Uploaded reference workbook</t>
        </is>
      </c>
    </row>
    <row r="278">
      <c r="A278" t="inlineStr">
        <is>
          <t>Sloof</t>
        </is>
      </c>
      <c r="B278" t="inlineStr">
        <is>
          <t>I25</t>
        </is>
      </c>
      <c r="C278">
        <f>IFERROR(I10*D12,0)</f>
        <v/>
      </c>
      <c r="D278" t="inlineStr">
        <is>
          <t>error-suppressed-source-formula</t>
        </is>
      </c>
      <c r="E278" t="inlineStr">
        <is>
          <t>Uploaded reference workbook</t>
        </is>
      </c>
    </row>
    <row r="279">
      <c r="A279" t="inlineStr">
        <is>
          <t>Sloof</t>
        </is>
      </c>
      <c r="B279" t="inlineStr">
        <is>
          <t>M25</t>
        </is>
      </c>
      <c r="C279">
        <f>C86</f>
        <v/>
      </c>
      <c r="D279" t="inlineStr">
        <is>
          <t>formula</t>
        </is>
      </c>
      <c r="E279" t="inlineStr">
        <is>
          <t>Uploaded reference workbook</t>
        </is>
      </c>
    </row>
    <row r="280">
      <c r="A280" t="inlineStr">
        <is>
          <t>Sloof</t>
        </is>
      </c>
      <c r="B280" t="inlineStr">
        <is>
          <t>O25</t>
        </is>
      </c>
      <c r="C280">
        <f>H86</f>
        <v/>
      </c>
      <c r="D280" t="inlineStr">
        <is>
          <t>formula</t>
        </is>
      </c>
      <c r="E280" t="inlineStr">
        <is>
          <t>Uploaded reference workbook</t>
        </is>
      </c>
    </row>
    <row r="281">
      <c r="A281" t="inlineStr">
        <is>
          <t>Sloof</t>
        </is>
      </c>
      <c r="B281" t="inlineStr">
        <is>
          <t>R25</t>
        </is>
      </c>
      <c r="C281">
        <f>IFERROR(Q25*O25,0)</f>
        <v/>
      </c>
      <c r="D281" t="inlineStr">
        <is>
          <t>error-suppressed-source-formula</t>
        </is>
      </c>
      <c r="E281" t="inlineStr">
        <is>
          <t>Uploaded reference workbook</t>
        </is>
      </c>
    </row>
    <row r="282">
      <c r="A282" t="inlineStr">
        <is>
          <t>Sloof</t>
        </is>
      </c>
      <c r="B282" t="inlineStr">
        <is>
          <t>I26</t>
        </is>
      </c>
      <c r="C282">
        <f>IFERROR(I11*D12,0)</f>
        <v/>
      </c>
      <c r="D282" t="inlineStr">
        <is>
          <t>error-suppressed-source-formula</t>
        </is>
      </c>
      <c r="E282" t="inlineStr">
        <is>
          <t>Uploaded reference workbook</t>
        </is>
      </c>
    </row>
    <row r="283">
      <c r="A283" t="inlineStr">
        <is>
          <t>Sloof</t>
        </is>
      </c>
      <c r="B283" t="inlineStr">
        <is>
          <t>R26</t>
        </is>
      </c>
      <c r="C283">
        <f>SUM(R15:R25)</f>
        <v/>
      </c>
      <c r="D283" t="inlineStr">
        <is>
          <t>formula</t>
        </is>
      </c>
      <c r="E283" t="inlineStr">
        <is>
          <t>Uploaded reference workbook</t>
        </is>
      </c>
    </row>
    <row r="284">
      <c r="A284" t="inlineStr">
        <is>
          <t>Sloof</t>
        </is>
      </c>
      <c r="B284" t="inlineStr">
        <is>
          <t>I27</t>
        </is>
      </c>
      <c r="C284">
        <f>IFERROR(I12*D12,0)</f>
        <v/>
      </c>
      <c r="D284" t="inlineStr">
        <is>
          <t>error-suppressed-source-formula</t>
        </is>
      </c>
      <c r="E284" t="inlineStr">
        <is>
          <t>Uploaded reference workbook</t>
        </is>
      </c>
    </row>
    <row r="285">
      <c r="A285" t="inlineStr">
        <is>
          <t>Sloof</t>
        </is>
      </c>
      <c r="B285" t="inlineStr">
        <is>
          <t>R27</t>
        </is>
      </c>
      <c r="C285">
        <f>IFERROR(R13+R26,0)</f>
        <v/>
      </c>
      <c r="D285" t="inlineStr">
        <is>
          <t>error-suppressed-source-formula</t>
        </is>
      </c>
      <c r="E285" t="inlineStr">
        <is>
          <t>Uploaded reference workbook</t>
        </is>
      </c>
    </row>
    <row r="286">
      <c r="A286" t="inlineStr">
        <is>
          <t>Sloof</t>
        </is>
      </c>
      <c r="B286" t="inlineStr">
        <is>
          <t>I31</t>
        </is>
      </c>
      <c r="C286">
        <f>IFERROR((D19+D20)*D26,0)</f>
        <v/>
      </c>
      <c r="D286" t="inlineStr">
        <is>
          <t>error-suppressed-source-formula</t>
        </is>
      </c>
      <c r="E286" t="inlineStr">
        <is>
          <t>Uploaded reference workbook</t>
        </is>
      </c>
    </row>
    <row r="287">
      <c r="A287" t="inlineStr">
        <is>
          <t>Sloof</t>
        </is>
      </c>
      <c r="B287" t="inlineStr">
        <is>
          <t>I32</t>
        </is>
      </c>
      <c r="C287">
        <f>IFERROR((I16+I17)+1,0)</f>
        <v/>
      </c>
      <c r="D287" t="inlineStr">
        <is>
          <t>error-suppressed-source-formula</t>
        </is>
      </c>
      <c r="E287" t="inlineStr">
        <is>
          <t>Uploaded reference workbook</t>
        </is>
      </c>
    </row>
    <row r="288">
      <c r="A288" t="inlineStr">
        <is>
          <t>Sloof</t>
        </is>
      </c>
      <c r="B288" t="inlineStr">
        <is>
          <t>R41</t>
        </is>
      </c>
      <c r="C288">
        <f>((D17/1000))</f>
        <v/>
      </c>
      <c r="D288" t="inlineStr">
        <is>
          <t>formula</t>
        </is>
      </c>
      <c r="E288" t="inlineStr">
        <is>
          <t>Uploaded reference workbook</t>
        </is>
      </c>
    </row>
    <row r="289">
      <c r="A289" t="inlineStr">
        <is>
          <t>Sloof</t>
        </is>
      </c>
      <c r="B289" t="inlineStr">
        <is>
          <t>R42</t>
        </is>
      </c>
      <c r="C289">
        <f>PI()*(R41/2)^2</f>
        <v/>
      </c>
      <c r="D289" t="inlineStr">
        <is>
          <t>formula</t>
        </is>
      </c>
      <c r="E289" t="inlineStr">
        <is>
          <t>Uploaded reference workbook</t>
        </is>
      </c>
    </row>
    <row r="290">
      <c r="A290" t="inlineStr">
        <is>
          <t>Sloof</t>
        </is>
      </c>
      <c r="B290" t="inlineStr">
        <is>
          <t>Q44</t>
        </is>
      </c>
      <c r="C290">
        <f>((D14/1000))</f>
        <v/>
      </c>
      <c r="D290" t="inlineStr">
        <is>
          <t>formula</t>
        </is>
      </c>
      <c r="E290" t="inlineStr">
        <is>
          <t>Uploaded reference workbook</t>
        </is>
      </c>
    </row>
    <row r="291">
      <c r="A291" t="inlineStr">
        <is>
          <t>Sloof</t>
        </is>
      </c>
      <c r="B291" t="inlineStr">
        <is>
          <t>R44</t>
        </is>
      </c>
      <c r="C291">
        <f>IFERROR((Q45*I24)*D27,0)</f>
        <v/>
      </c>
      <c r="D291" t="inlineStr">
        <is>
          <t>error-suppressed-source-formula</t>
        </is>
      </c>
      <c r="E291" t="inlineStr">
        <is>
          <t>Uploaded reference workbook</t>
        </is>
      </c>
    </row>
    <row r="292">
      <c r="A292" t="inlineStr">
        <is>
          <t>Sloof</t>
        </is>
      </c>
      <c r="B292" t="inlineStr">
        <is>
          <t>Q45</t>
        </is>
      </c>
      <c r="C292">
        <f>PI()*(Q44/2)^2</f>
        <v/>
      </c>
      <c r="D292" t="inlineStr">
        <is>
          <t>formula</t>
        </is>
      </c>
      <c r="E292" t="inlineStr">
        <is>
          <t>Uploaded reference workbook</t>
        </is>
      </c>
    </row>
    <row r="293">
      <c r="A293" t="inlineStr">
        <is>
          <t>Sloof</t>
        </is>
      </c>
      <c r="B293" t="inlineStr">
        <is>
          <t>R45</t>
        </is>
      </c>
      <c r="C293">
        <f>IFERROR((Q48*I25)*D27,0)</f>
        <v/>
      </c>
      <c r="D293" t="inlineStr">
        <is>
          <t>error-suppressed-source-formula</t>
        </is>
      </c>
      <c r="E293" t="inlineStr">
        <is>
          <t>Uploaded reference workbook</t>
        </is>
      </c>
    </row>
    <row r="294">
      <c r="A294" t="inlineStr">
        <is>
          <t>Sloof</t>
        </is>
      </c>
      <c r="B294" t="inlineStr">
        <is>
          <t>R46</t>
        </is>
      </c>
      <c r="C294">
        <f>IFERROR((Q51*I26)*D27,0)</f>
        <v/>
      </c>
      <c r="D294" t="inlineStr">
        <is>
          <t>error-suppressed-source-formula</t>
        </is>
      </c>
      <c r="E294" t="inlineStr">
        <is>
          <t>Uploaded reference workbook</t>
        </is>
      </c>
    </row>
    <row r="295">
      <c r="A295" t="inlineStr">
        <is>
          <t>Sloof</t>
        </is>
      </c>
      <c r="B295" t="inlineStr">
        <is>
          <t>Q47</t>
        </is>
      </c>
      <c r="C295">
        <f>((D15/1000))</f>
        <v/>
      </c>
      <c r="D295" t="inlineStr">
        <is>
          <t>formula</t>
        </is>
      </c>
      <c r="E295" t="inlineStr">
        <is>
          <t>Uploaded reference workbook</t>
        </is>
      </c>
    </row>
    <row r="296">
      <c r="A296" t="inlineStr">
        <is>
          <t>Sloof</t>
        </is>
      </c>
      <c r="B296" t="inlineStr">
        <is>
          <t>R47</t>
        </is>
      </c>
      <c r="C296">
        <f>SUM(R44:R46)</f>
        <v/>
      </c>
      <c r="D296" t="inlineStr">
        <is>
          <t>formula</t>
        </is>
      </c>
      <c r="E296" t="inlineStr">
        <is>
          <t>Uploaded reference workbook</t>
        </is>
      </c>
    </row>
    <row r="297">
      <c r="A297" t="inlineStr">
        <is>
          <t>Sloof</t>
        </is>
      </c>
      <c r="B297" t="inlineStr">
        <is>
          <t>Q48</t>
        </is>
      </c>
      <c r="C297">
        <f>PI()*(Q47/2)^2</f>
        <v/>
      </c>
      <c r="D297" t="inlineStr">
        <is>
          <t>formula</t>
        </is>
      </c>
      <c r="E297" t="inlineStr">
        <is>
          <t>Uploaded reference workbook</t>
        </is>
      </c>
    </row>
    <row r="298">
      <c r="A298" t="inlineStr">
        <is>
          <t>Sloof</t>
        </is>
      </c>
      <c r="B298" t="inlineStr">
        <is>
          <t>Q50</t>
        </is>
      </c>
      <c r="C298">
        <f>((D16/1000))</f>
        <v/>
      </c>
      <c r="D298" t="inlineStr">
        <is>
          <t>formula</t>
        </is>
      </c>
      <c r="E298" t="inlineStr">
        <is>
          <t>Uploaded reference workbook</t>
        </is>
      </c>
    </row>
    <row r="299">
      <c r="A299" t="inlineStr">
        <is>
          <t>Sloof</t>
        </is>
      </c>
      <c r="B299" t="inlineStr">
        <is>
          <t>Q51</t>
        </is>
      </c>
      <c r="C299">
        <f>PI()*(Q50/2)^2</f>
        <v/>
      </c>
      <c r="D299" t="inlineStr">
        <is>
          <t>formula</t>
        </is>
      </c>
      <c r="E299" t="inlineStr">
        <is>
          <t>Uploaded reference workbook</t>
        </is>
      </c>
    </row>
    <row r="300">
      <c r="A300" t="inlineStr">
        <is>
          <t>Sloof</t>
        </is>
      </c>
      <c r="B300" t="inlineStr">
        <is>
          <t>H55</t>
        </is>
      </c>
      <c r="C300">
        <f>IFERROR(I19*D55,0)</f>
        <v/>
      </c>
      <c r="D300" t="inlineStr">
        <is>
          <t>error-suppressed-source-formula</t>
        </is>
      </c>
      <c r="E300" t="inlineStr">
        <is>
          <t>Uploaded reference workbook</t>
        </is>
      </c>
    </row>
    <row r="301">
      <c r="A301" t="inlineStr">
        <is>
          <t>Sloof</t>
        </is>
      </c>
      <c r="B301" t="inlineStr">
        <is>
          <t>I55</t>
        </is>
      </c>
      <c r="C301">
        <f>H55+H66+H78+H91</f>
        <v/>
      </c>
      <c r="D301" t="inlineStr">
        <is>
          <t>formula</t>
        </is>
      </c>
      <c r="E301" t="inlineStr">
        <is>
          <t>Uploaded reference workbook</t>
        </is>
      </c>
    </row>
    <row r="302">
      <c r="A302" t="inlineStr">
        <is>
          <t>Sloof</t>
        </is>
      </c>
      <c r="B302" t="inlineStr">
        <is>
          <t>H56</t>
        </is>
      </c>
      <c r="C302">
        <f>IFERROR(I19*D56,0)</f>
        <v/>
      </c>
      <c r="D302" t="inlineStr">
        <is>
          <t>error-suppressed-source-formula</t>
        </is>
      </c>
      <c r="E302" t="inlineStr">
        <is>
          <t>Uploaded reference workbook</t>
        </is>
      </c>
    </row>
    <row r="303">
      <c r="A303" t="inlineStr">
        <is>
          <t>Sloof</t>
        </is>
      </c>
      <c r="B303" t="inlineStr">
        <is>
          <t>I56</t>
        </is>
      </c>
      <c r="C303">
        <f>H56+H67+H79</f>
        <v/>
      </c>
      <c r="D303" t="inlineStr">
        <is>
          <t>formula</t>
        </is>
      </c>
      <c r="E303" t="inlineStr">
        <is>
          <t>Uploaded reference workbook</t>
        </is>
      </c>
    </row>
    <row r="304">
      <c r="A304" t="inlineStr">
        <is>
          <t>Sloof</t>
        </is>
      </c>
      <c r="B304" t="inlineStr">
        <is>
          <t>H57</t>
        </is>
      </c>
      <c r="C304">
        <f>IFERROR(I19*D57,0)</f>
        <v/>
      </c>
      <c r="D304" t="inlineStr">
        <is>
          <t>error-suppressed-source-formula</t>
        </is>
      </c>
      <c r="E304" t="inlineStr">
        <is>
          <t>Uploaded reference workbook</t>
        </is>
      </c>
    </row>
    <row r="305">
      <c r="A305" t="inlineStr">
        <is>
          <t>Sloof</t>
        </is>
      </c>
      <c r="B305" t="inlineStr">
        <is>
          <t>I57</t>
        </is>
      </c>
      <c r="C305">
        <f>H57+H68+H80</f>
        <v/>
      </c>
      <c r="D305" t="inlineStr">
        <is>
          <t>formula</t>
        </is>
      </c>
      <c r="E305" t="inlineStr">
        <is>
          <t>Uploaded reference workbook</t>
        </is>
      </c>
    </row>
    <row r="306">
      <c r="A306" t="inlineStr">
        <is>
          <t>Sloof</t>
        </is>
      </c>
      <c r="B306" t="inlineStr">
        <is>
          <t>H58</t>
        </is>
      </c>
      <c r="C306">
        <f>IFERROR(I19*D58,0)</f>
        <v/>
      </c>
      <c r="D306" t="inlineStr">
        <is>
          <t>error-suppressed-source-formula</t>
        </is>
      </c>
      <c r="E306" t="inlineStr">
        <is>
          <t>Uploaded reference workbook</t>
        </is>
      </c>
    </row>
    <row r="307">
      <c r="A307" t="inlineStr">
        <is>
          <t>Sloof</t>
        </is>
      </c>
      <c r="B307" t="inlineStr">
        <is>
          <t>I58</t>
        </is>
      </c>
      <c r="C307">
        <f>H58+H69+H81+H92</f>
        <v/>
      </c>
      <c r="D307" t="inlineStr">
        <is>
          <t>formula</t>
        </is>
      </c>
      <c r="E307" t="inlineStr">
        <is>
          <t>Uploaded reference workbook</t>
        </is>
      </c>
    </row>
    <row r="308">
      <c r="A308" t="inlineStr">
        <is>
          <t>Sloof</t>
        </is>
      </c>
      <c r="B308" t="inlineStr">
        <is>
          <t>H66</t>
        </is>
      </c>
      <c r="C308">
        <f>IFERROR(I20*D66,0)</f>
        <v/>
      </c>
      <c r="D308" t="inlineStr">
        <is>
          <t>error-suppressed-source-formula</t>
        </is>
      </c>
      <c r="E308" t="inlineStr">
        <is>
          <t>Uploaded reference workbook</t>
        </is>
      </c>
    </row>
    <row r="309">
      <c r="A309" t="inlineStr">
        <is>
          <t>Sloof</t>
        </is>
      </c>
      <c r="B309" t="inlineStr">
        <is>
          <t>H67</t>
        </is>
      </c>
      <c r="C309">
        <f>IFERROR(I20*D67,0)</f>
        <v/>
      </c>
      <c r="D309" t="inlineStr">
        <is>
          <t>error-suppressed-source-formula</t>
        </is>
      </c>
      <c r="E309" t="inlineStr">
        <is>
          <t>Uploaded reference workbook</t>
        </is>
      </c>
    </row>
    <row r="310">
      <c r="A310" t="inlineStr">
        <is>
          <t>Sloof</t>
        </is>
      </c>
      <c r="B310" t="inlineStr">
        <is>
          <t>H68</t>
        </is>
      </c>
      <c r="C310">
        <f>IFERROR(I20*D68,0)</f>
        <v/>
      </c>
      <c r="D310" t="inlineStr">
        <is>
          <t>error-suppressed-source-formula</t>
        </is>
      </c>
      <c r="E310" t="inlineStr">
        <is>
          <t>Uploaded reference workbook</t>
        </is>
      </c>
    </row>
    <row r="311">
      <c r="A311" t="inlineStr">
        <is>
          <t>Sloof</t>
        </is>
      </c>
      <c r="B311" t="inlineStr">
        <is>
          <t>H69</t>
        </is>
      </c>
      <c r="C311">
        <f>IFERROR(I20*D69,0)</f>
        <v/>
      </c>
      <c r="D311" t="inlineStr">
        <is>
          <t>error-suppressed-source-formula</t>
        </is>
      </c>
      <c r="E311" t="inlineStr">
        <is>
          <t>Uploaded reference workbook</t>
        </is>
      </c>
    </row>
    <row r="312">
      <c r="A312" t="inlineStr">
        <is>
          <t>Sloof</t>
        </is>
      </c>
      <c r="B312" t="inlineStr">
        <is>
          <t>H71</t>
        </is>
      </c>
      <c r="C312">
        <f>IFERROR(I20*D71,0)</f>
        <v/>
      </c>
      <c r="D312" t="inlineStr">
        <is>
          <t>error-suppressed-source-formula</t>
        </is>
      </c>
      <c r="E312" t="inlineStr">
        <is>
          <t>Uploaded reference workbook</t>
        </is>
      </c>
    </row>
    <row r="313">
      <c r="A313" t="inlineStr">
        <is>
          <t>Sloof</t>
        </is>
      </c>
      <c r="B313" t="inlineStr">
        <is>
          <t>H72</t>
        </is>
      </c>
      <c r="C313">
        <f>IFERROR(I20*D72,0)</f>
        <v/>
      </c>
      <c r="D313" t="inlineStr">
        <is>
          <t>error-suppressed-source-formula</t>
        </is>
      </c>
      <c r="E313" t="inlineStr">
        <is>
          <t>Uploaded reference workbook</t>
        </is>
      </c>
    </row>
    <row r="314">
      <c r="A314" t="inlineStr">
        <is>
          <t>Sloof</t>
        </is>
      </c>
      <c r="B314" t="inlineStr">
        <is>
          <t>H73</t>
        </is>
      </c>
      <c r="C314">
        <f>IFERROR(I20*D73,0)</f>
        <v/>
      </c>
      <c r="D314" t="inlineStr">
        <is>
          <t>error-suppressed-source-formula</t>
        </is>
      </c>
      <c r="E314" t="inlineStr">
        <is>
          <t>Uploaded reference workbook</t>
        </is>
      </c>
    </row>
    <row r="315">
      <c r="A315" t="inlineStr">
        <is>
          <t>Sloof</t>
        </is>
      </c>
      <c r="B315" t="inlineStr">
        <is>
          <t>H78</t>
        </is>
      </c>
      <c r="C315">
        <f>IFERROR(I21*D78,0)</f>
        <v/>
      </c>
      <c r="D315" t="inlineStr">
        <is>
          <t>error-suppressed-source-formula</t>
        </is>
      </c>
      <c r="E315" t="inlineStr">
        <is>
          <t>Uploaded reference workbook</t>
        </is>
      </c>
    </row>
    <row r="316">
      <c r="A316" t="inlineStr">
        <is>
          <t>Sloof</t>
        </is>
      </c>
      <c r="B316" t="inlineStr">
        <is>
          <t>H79</t>
        </is>
      </c>
      <c r="C316">
        <f>IFERROR(I21*D79,0)</f>
        <v/>
      </c>
      <c r="D316" t="inlineStr">
        <is>
          <t>error-suppressed-source-formula</t>
        </is>
      </c>
      <c r="E316" t="inlineStr">
        <is>
          <t>Uploaded reference workbook</t>
        </is>
      </c>
    </row>
    <row r="317">
      <c r="A317" t="inlineStr">
        <is>
          <t>Sloof</t>
        </is>
      </c>
      <c r="B317" t="inlineStr">
        <is>
          <t>H80</t>
        </is>
      </c>
      <c r="C317">
        <f>IFERROR(I21*D80,0)</f>
        <v/>
      </c>
      <c r="D317" t="inlineStr">
        <is>
          <t>error-suppressed-source-formula</t>
        </is>
      </c>
      <c r="E317" t="inlineStr">
        <is>
          <t>Uploaded reference workbook</t>
        </is>
      </c>
    </row>
    <row r="318">
      <c r="A318" t="inlineStr">
        <is>
          <t>Sloof</t>
        </is>
      </c>
      <c r="B318" t="inlineStr">
        <is>
          <t>H81</t>
        </is>
      </c>
      <c r="C318">
        <f>IFERROR(I21*D81,0)</f>
        <v/>
      </c>
      <c r="D318" t="inlineStr">
        <is>
          <t>error-suppressed-source-formula</t>
        </is>
      </c>
      <c r="E318" t="inlineStr">
        <is>
          <t>Uploaded reference workbook</t>
        </is>
      </c>
    </row>
    <row r="319">
      <c r="A319" t="inlineStr">
        <is>
          <t>Sloof</t>
        </is>
      </c>
      <c r="B319" t="inlineStr">
        <is>
          <t>H83</t>
        </is>
      </c>
      <c r="C319">
        <f>IFERROR((I21*D83)/50,0)</f>
        <v/>
      </c>
      <c r="D319" t="inlineStr">
        <is>
          <t>error-suppressed-source-formula</t>
        </is>
      </c>
      <c r="E319" t="inlineStr">
        <is>
          <t>Uploaded reference workbook</t>
        </is>
      </c>
    </row>
    <row r="320">
      <c r="A320" t="inlineStr">
        <is>
          <t>Sloof</t>
        </is>
      </c>
      <c r="B320" t="inlineStr">
        <is>
          <t>H84</t>
        </is>
      </c>
      <c r="C320">
        <f>IFERROR((I21*D84)/1400,0)</f>
        <v/>
      </c>
      <c r="D320" t="inlineStr">
        <is>
          <t>error-suppressed-source-formula</t>
        </is>
      </c>
      <c r="E320" t="inlineStr">
        <is>
          <t>Uploaded reference workbook</t>
        </is>
      </c>
    </row>
    <row r="321">
      <c r="A321" t="inlineStr">
        <is>
          <t>Sloof</t>
        </is>
      </c>
      <c r="B321" t="inlineStr">
        <is>
          <t>H85</t>
        </is>
      </c>
      <c r="C321">
        <f>IFERROR((I21*D85)/1450,0)</f>
        <v/>
      </c>
      <c r="D321" t="inlineStr">
        <is>
          <t>error-suppressed-source-formula</t>
        </is>
      </c>
      <c r="E321" t="inlineStr">
        <is>
          <t>Uploaded reference workbook</t>
        </is>
      </c>
    </row>
    <row r="322">
      <c r="A322" t="inlineStr">
        <is>
          <t>Sloof</t>
        </is>
      </c>
      <c r="B322" t="inlineStr">
        <is>
          <t>H86</t>
        </is>
      </c>
      <c r="C322">
        <f>IFERROR(I21*D86,0)</f>
        <v/>
      </c>
      <c r="D322" t="inlineStr">
        <is>
          <t>error-suppressed-source-formula</t>
        </is>
      </c>
      <c r="E322" t="inlineStr">
        <is>
          <t>Uploaded reference workbook</t>
        </is>
      </c>
    </row>
    <row r="323">
      <c r="A323" t="inlineStr">
        <is>
          <t>Sloof</t>
        </is>
      </c>
      <c r="B323" t="inlineStr">
        <is>
          <t>H91</t>
        </is>
      </c>
      <c r="C323">
        <f>IFERROR(I20*D91,0)</f>
        <v/>
      </c>
      <c r="D323" t="inlineStr">
        <is>
          <t>error-suppressed-source-formula</t>
        </is>
      </c>
      <c r="E323" t="inlineStr">
        <is>
          <t>Uploaded reference workbook</t>
        </is>
      </c>
    </row>
    <row r="324">
      <c r="A324" t="inlineStr">
        <is>
          <t>Sloof</t>
        </is>
      </c>
      <c r="B324" t="inlineStr">
        <is>
          <t>H92</t>
        </is>
      </c>
      <c r="C324">
        <f>IFERROR(I20*D92,0)</f>
        <v/>
      </c>
      <c r="D324" t="inlineStr">
        <is>
          <t>error-suppressed-source-formula</t>
        </is>
      </c>
      <c r="E324" t="inlineStr">
        <is>
          <t>Uploaded reference workbook</t>
        </is>
      </c>
    </row>
    <row r="325">
      <c r="A325" t="inlineStr">
        <is>
          <t>Kolom</t>
        </is>
      </c>
      <c r="B325" t="inlineStr">
        <is>
          <t>I9</t>
        </is>
      </c>
      <c r="C325">
        <f>IFERROR((D9+I14+I15)*D19,0)</f>
        <v/>
      </c>
      <c r="D325" t="inlineStr">
        <is>
          <t>error-suppressed-source-formula</t>
        </is>
      </c>
      <c r="E325" t="inlineStr">
        <is>
          <t>Uploaded reference workbook</t>
        </is>
      </c>
    </row>
    <row r="326">
      <c r="A326" t="inlineStr">
        <is>
          <t>Kolom</t>
        </is>
      </c>
      <c r="B326" t="inlineStr">
        <is>
          <t>O9</t>
        </is>
      </c>
      <c r="C326">
        <f>I55</f>
        <v/>
      </c>
      <c r="D326" t="inlineStr">
        <is>
          <t>formula</t>
        </is>
      </c>
      <c r="E326" t="inlineStr">
        <is>
          <t>Uploaded reference workbook</t>
        </is>
      </c>
    </row>
    <row r="327">
      <c r="A327" t="inlineStr">
        <is>
          <t>Kolom</t>
        </is>
      </c>
      <c r="B327" t="inlineStr">
        <is>
          <t>R9</t>
        </is>
      </c>
      <c r="C327">
        <f>IFERROR((Q9*O9)*L9,0)</f>
        <v/>
      </c>
      <c r="D327" t="inlineStr">
        <is>
          <t>error-suppressed-source-formula</t>
        </is>
      </c>
      <c r="E327" t="inlineStr">
        <is>
          <t>Uploaded reference workbook</t>
        </is>
      </c>
    </row>
    <row r="328">
      <c r="A328" t="inlineStr">
        <is>
          <t>Kolom</t>
        </is>
      </c>
      <c r="B328" t="inlineStr">
        <is>
          <t>I10</t>
        </is>
      </c>
      <c r="C328">
        <f>IFERROR((D9+I14+I15)*D20,0)</f>
        <v/>
      </c>
      <c r="D328" t="inlineStr">
        <is>
          <t>error-suppressed-source-formula</t>
        </is>
      </c>
      <c r="E328" t="inlineStr">
        <is>
          <t>Uploaded reference workbook</t>
        </is>
      </c>
    </row>
    <row r="329">
      <c r="A329" t="inlineStr">
        <is>
          <t>Kolom</t>
        </is>
      </c>
      <c r="B329" t="inlineStr">
        <is>
          <t>O10</t>
        </is>
      </c>
      <c r="C329">
        <f>I56</f>
        <v/>
      </c>
      <c r="D329" t="inlineStr">
        <is>
          <t>formula</t>
        </is>
      </c>
      <c r="E329" t="inlineStr">
        <is>
          <t>Uploaded reference workbook</t>
        </is>
      </c>
    </row>
    <row r="330">
      <c r="A330" t="inlineStr">
        <is>
          <t>Kolom</t>
        </is>
      </c>
      <c r="B330" t="inlineStr">
        <is>
          <t>R10</t>
        </is>
      </c>
      <c r="C330">
        <f>IFERROR((Q10*O10)*L10,0)</f>
        <v/>
      </c>
      <c r="D330" t="inlineStr">
        <is>
          <t>error-suppressed-source-formula</t>
        </is>
      </c>
      <c r="E330" t="inlineStr">
        <is>
          <t>Uploaded reference workbook</t>
        </is>
      </c>
    </row>
    <row r="331">
      <c r="A331" t="inlineStr">
        <is>
          <t>Kolom</t>
        </is>
      </c>
      <c r="B331" t="inlineStr">
        <is>
          <t>I11</t>
        </is>
      </c>
      <c r="C331">
        <f>IFERROR(D25*I16,0)</f>
        <v/>
      </c>
      <c r="D331" t="inlineStr">
        <is>
          <t>error-suppressed-source-formula</t>
        </is>
      </c>
      <c r="E331" t="inlineStr">
        <is>
          <t>Uploaded reference workbook</t>
        </is>
      </c>
    </row>
    <row r="332">
      <c r="A332" t="inlineStr">
        <is>
          <t>Kolom</t>
        </is>
      </c>
      <c r="B332" t="inlineStr">
        <is>
          <t>O11</t>
        </is>
      </c>
      <c r="C332">
        <f>I57</f>
        <v/>
      </c>
      <c r="D332" t="inlineStr">
        <is>
          <t>formula</t>
        </is>
      </c>
      <c r="E332" t="inlineStr">
        <is>
          <t>Uploaded reference workbook</t>
        </is>
      </c>
    </row>
    <row r="333">
      <c r="A333" t="inlineStr">
        <is>
          <t>Kolom</t>
        </is>
      </c>
      <c r="B333" t="inlineStr">
        <is>
          <t>R11</t>
        </is>
      </c>
      <c r="C333">
        <f>IFERROR((Q11*O11)*L11,0)</f>
        <v/>
      </c>
      <c r="D333" t="inlineStr">
        <is>
          <t>error-suppressed-source-formula</t>
        </is>
      </c>
      <c r="E333" t="inlineStr">
        <is>
          <t>Uploaded reference workbook</t>
        </is>
      </c>
    </row>
    <row r="334">
      <c r="A334" t="inlineStr">
        <is>
          <t>Kolom</t>
        </is>
      </c>
      <c r="B334" t="inlineStr">
        <is>
          <t>I12</t>
        </is>
      </c>
      <c r="C334">
        <f>IFERROR((D19+D20)*(I16+1)*D26,0)</f>
        <v/>
      </c>
      <c r="D334" t="inlineStr">
        <is>
          <t>error-suppressed-source-formula</t>
        </is>
      </c>
      <c r="E334" t="inlineStr">
        <is>
          <t>Uploaded reference workbook</t>
        </is>
      </c>
    </row>
    <row r="335">
      <c r="A335" t="inlineStr">
        <is>
          <t>Kolom</t>
        </is>
      </c>
      <c r="B335" t="inlineStr">
        <is>
          <t>O12</t>
        </is>
      </c>
      <c r="C335">
        <f>I58</f>
        <v/>
      </c>
      <c r="D335" t="inlineStr">
        <is>
          <t>formula</t>
        </is>
      </c>
      <c r="E335" t="inlineStr">
        <is>
          <t>Uploaded reference workbook</t>
        </is>
      </c>
    </row>
    <row r="336">
      <c r="A336" t="inlineStr">
        <is>
          <t>Kolom</t>
        </is>
      </c>
      <c r="B336" t="inlineStr">
        <is>
          <t>R12</t>
        </is>
      </c>
      <c r="C336">
        <f>IFERROR((Q12*O12)*L12,0)</f>
        <v/>
      </c>
      <c r="D336" t="inlineStr">
        <is>
          <t>error-suppressed-source-formula</t>
        </is>
      </c>
      <c r="E336" t="inlineStr">
        <is>
          <t>Uploaded reference workbook</t>
        </is>
      </c>
    </row>
    <row r="337">
      <c r="A337" t="inlineStr">
        <is>
          <t>Kolom</t>
        </is>
      </c>
      <c r="B337" t="inlineStr">
        <is>
          <t>R13</t>
        </is>
      </c>
      <c r="C337">
        <f>SUM(R9:R12)</f>
        <v/>
      </c>
      <c r="D337" t="inlineStr">
        <is>
          <t>formula</t>
        </is>
      </c>
      <c r="E337" t="inlineStr">
        <is>
          <t>Uploaded reference workbook</t>
        </is>
      </c>
    </row>
    <row r="338">
      <c r="A338" t="inlineStr">
        <is>
          <t>Kolom</t>
        </is>
      </c>
      <c r="B338" t="inlineStr">
        <is>
          <t>I14</t>
        </is>
      </c>
      <c r="C338">
        <f>MAX(D14:D15)*10/1000</f>
        <v/>
      </c>
      <c r="D338" t="inlineStr">
        <is>
          <t>formula</t>
        </is>
      </c>
      <c r="E338" t="inlineStr">
        <is>
          <t>Uploaded reference workbook</t>
        </is>
      </c>
    </row>
    <row r="339">
      <c r="A339" t="inlineStr">
        <is>
          <t>Kolom</t>
        </is>
      </c>
      <c r="B339" t="inlineStr">
        <is>
          <t>I15</t>
        </is>
      </c>
      <c r="C339">
        <f>MAX(D14:D15)*10/1000</f>
        <v/>
      </c>
      <c r="D339" t="inlineStr">
        <is>
          <t>formula</t>
        </is>
      </c>
      <c r="E339" t="inlineStr">
        <is>
          <t>Uploaded reference workbook</t>
        </is>
      </c>
    </row>
    <row r="340">
      <c r="A340" t="inlineStr">
        <is>
          <t>Kolom</t>
        </is>
      </c>
      <c r="B340" t="inlineStr">
        <is>
          <t>M15</t>
        </is>
      </c>
      <c r="C340">
        <f>"Besi utama Ø, "&amp;D14&amp;" mm"</f>
        <v/>
      </c>
      <c r="D340" t="inlineStr">
        <is>
          <t>formula</t>
        </is>
      </c>
      <c r="E340" t="inlineStr">
        <is>
          <t>Uploaded reference workbook</t>
        </is>
      </c>
    </row>
    <row r="341">
      <c r="A341" t="inlineStr">
        <is>
          <t>Kolom</t>
        </is>
      </c>
      <c r="B341" t="inlineStr">
        <is>
          <t>O15</t>
        </is>
      </c>
      <c r="C341">
        <f>I24/12</f>
        <v/>
      </c>
      <c r="D341" t="inlineStr">
        <is>
          <t>formula</t>
        </is>
      </c>
      <c r="E341" t="inlineStr">
        <is>
          <t>Uploaded reference workbook</t>
        </is>
      </c>
    </row>
    <row r="342">
      <c r="A342" t="inlineStr">
        <is>
          <t>Kolom</t>
        </is>
      </c>
      <c r="B342" t="inlineStr">
        <is>
          <t>R15</t>
        </is>
      </c>
      <c r="C342">
        <f>IFERROR(Q15*O15,0)</f>
        <v/>
      </c>
      <c r="D342" t="inlineStr">
        <is>
          <t>error-suppressed-source-formula</t>
        </is>
      </c>
      <c r="E342" t="inlineStr">
        <is>
          <t>Uploaded reference workbook</t>
        </is>
      </c>
    </row>
    <row r="343">
      <c r="A343" t="inlineStr">
        <is>
          <t>Kolom</t>
        </is>
      </c>
      <c r="B343" t="inlineStr">
        <is>
          <t>I16</t>
        </is>
      </c>
      <c r="C343">
        <f>IFERROR(ROUNDUP(((D9/(D21/100))+1),0),0)</f>
        <v/>
      </c>
      <c r="D343" t="inlineStr">
        <is>
          <t>error-suppressed-source-formula</t>
        </is>
      </c>
      <c r="E343" t="inlineStr">
        <is>
          <t>Uploaded reference workbook</t>
        </is>
      </c>
    </row>
    <row r="344">
      <c r="A344" t="inlineStr">
        <is>
          <t>Kolom</t>
        </is>
      </c>
      <c r="B344" t="inlineStr">
        <is>
          <t>M16</t>
        </is>
      </c>
      <c r="C344">
        <f>"Besi support Ø, "&amp;D15&amp;" mm"</f>
        <v/>
      </c>
      <c r="D344" t="inlineStr">
        <is>
          <t>formula</t>
        </is>
      </c>
      <c r="E344" t="inlineStr">
        <is>
          <t>Uploaded reference workbook</t>
        </is>
      </c>
    </row>
    <row r="345">
      <c r="A345" t="inlineStr">
        <is>
          <t>Kolom</t>
        </is>
      </c>
      <c r="B345" t="inlineStr">
        <is>
          <t>O16</t>
        </is>
      </c>
      <c r="C345">
        <f>IFERROR(I25/12,0)</f>
        <v/>
      </c>
      <c r="D345" t="inlineStr">
        <is>
          <t>error-suppressed-source-formula</t>
        </is>
      </c>
      <c r="E345" t="inlineStr">
        <is>
          <t>Uploaded reference workbook</t>
        </is>
      </c>
    </row>
    <row r="346">
      <c r="A346" t="inlineStr">
        <is>
          <t>Kolom</t>
        </is>
      </c>
      <c r="B346" t="inlineStr">
        <is>
          <t>R16</t>
        </is>
      </c>
      <c r="C346">
        <f>IFERROR(Q16*O16,0)</f>
        <v/>
      </c>
      <c r="D346" t="inlineStr">
        <is>
          <t>error-suppressed-source-formula</t>
        </is>
      </c>
      <c r="E346" t="inlineStr">
        <is>
          <t>Uploaded reference workbook</t>
        </is>
      </c>
    </row>
    <row r="347">
      <c r="A347" t="inlineStr">
        <is>
          <t>Kolom</t>
        </is>
      </c>
      <c r="B347" t="inlineStr">
        <is>
          <t>M17</t>
        </is>
      </c>
      <c r="C347">
        <f>"Besi sengkang Ø, "&amp;D16&amp;" mm"</f>
        <v/>
      </c>
      <c r="D347" t="inlineStr">
        <is>
          <t>formula</t>
        </is>
      </c>
      <c r="E347" t="inlineStr">
        <is>
          <t>Uploaded reference workbook</t>
        </is>
      </c>
    </row>
    <row r="348">
      <c r="A348" t="inlineStr">
        <is>
          <t>Kolom</t>
        </is>
      </c>
      <c r="B348" t="inlineStr">
        <is>
          <t>O17</t>
        </is>
      </c>
      <c r="C348">
        <f>IFERROR(I26/12,0)</f>
        <v/>
      </c>
      <c r="D348" t="inlineStr">
        <is>
          <t>error-suppressed-source-formula</t>
        </is>
      </c>
      <c r="E348" t="inlineStr">
        <is>
          <t>Uploaded reference workbook</t>
        </is>
      </c>
    </row>
    <row r="349">
      <c r="A349" t="inlineStr">
        <is>
          <t>Kolom</t>
        </is>
      </c>
      <c r="B349" t="inlineStr">
        <is>
          <t>R17</t>
        </is>
      </c>
      <c r="C349">
        <f>IFERROR(Q17*O17,0)</f>
        <v/>
      </c>
      <c r="D349" t="inlineStr">
        <is>
          <t>error-suppressed-source-formula</t>
        </is>
      </c>
      <c r="E349" t="inlineStr">
        <is>
          <t>Uploaded reference workbook</t>
        </is>
      </c>
    </row>
    <row r="350">
      <c r="A350" t="inlineStr">
        <is>
          <t>Kolom</t>
        </is>
      </c>
      <c r="B350" t="inlineStr">
        <is>
          <t>M18</t>
        </is>
      </c>
      <c r="C350">
        <f>"Kawat beton Ø, "&amp;D17&amp;" mm"</f>
        <v/>
      </c>
      <c r="D350" t="inlineStr">
        <is>
          <t>formula</t>
        </is>
      </c>
      <c r="E350" t="inlineStr">
        <is>
          <t>Uploaded reference workbook</t>
        </is>
      </c>
    </row>
    <row r="351">
      <c r="A351" t="inlineStr">
        <is>
          <t>Kolom</t>
        </is>
      </c>
      <c r="B351" t="inlineStr">
        <is>
          <t>O18</t>
        </is>
      </c>
      <c r="C351">
        <f>I22</f>
        <v/>
      </c>
      <c r="D351" t="inlineStr">
        <is>
          <t>formula</t>
        </is>
      </c>
      <c r="E351" t="inlineStr">
        <is>
          <t>Uploaded reference workbook</t>
        </is>
      </c>
    </row>
    <row r="352">
      <c r="A352" t="inlineStr">
        <is>
          <t>Kolom</t>
        </is>
      </c>
      <c r="B352" t="inlineStr">
        <is>
          <t>R18</t>
        </is>
      </c>
      <c r="C352">
        <f>IFERROR(Q18*O18,0)</f>
        <v/>
      </c>
      <c r="D352" t="inlineStr">
        <is>
          <t>error-suppressed-source-formula</t>
        </is>
      </c>
      <c r="E352" t="inlineStr">
        <is>
          <t>Uploaded reference workbook</t>
        </is>
      </c>
    </row>
    <row r="353">
      <c r="A353" t="inlineStr">
        <is>
          <t>Kolom</t>
        </is>
      </c>
      <c r="B353" t="inlineStr">
        <is>
          <t>I19</t>
        </is>
      </c>
      <c r="C353">
        <f>R47</f>
        <v/>
      </c>
      <c r="D353" t="inlineStr">
        <is>
          <t>formula</t>
        </is>
      </c>
      <c r="E353" t="inlineStr">
        <is>
          <t>Uploaded reference workbook</t>
        </is>
      </c>
    </row>
    <row r="354">
      <c r="A354" t="inlineStr">
        <is>
          <t>Kolom</t>
        </is>
      </c>
      <c r="B354" t="inlineStr">
        <is>
          <t>M19</t>
        </is>
      </c>
      <c r="C354">
        <f>C71</f>
        <v/>
      </c>
      <c r="D354" t="inlineStr">
        <is>
          <t>formula</t>
        </is>
      </c>
      <c r="E354" t="inlineStr">
        <is>
          <t>Uploaded reference workbook</t>
        </is>
      </c>
    </row>
    <row r="355">
      <c r="A355" t="inlineStr">
        <is>
          <t>Kolom</t>
        </is>
      </c>
      <c r="B355" t="inlineStr">
        <is>
          <t>O19</t>
        </is>
      </c>
      <c r="C355">
        <f>H71</f>
        <v/>
      </c>
      <c r="D355" t="inlineStr">
        <is>
          <t>formula</t>
        </is>
      </c>
      <c r="E355" t="inlineStr">
        <is>
          <t>Uploaded reference workbook</t>
        </is>
      </c>
    </row>
    <row r="356">
      <c r="A356" t="inlineStr">
        <is>
          <t>Kolom</t>
        </is>
      </c>
      <c r="B356" t="inlineStr">
        <is>
          <t>R19</t>
        </is>
      </c>
      <c r="C356">
        <f>IFERROR(Q19*O19,0)</f>
        <v/>
      </c>
      <c r="D356" t="inlineStr">
        <is>
          <t>error-suppressed-source-formula</t>
        </is>
      </c>
      <c r="E356" t="inlineStr">
        <is>
          <t>Uploaded reference workbook</t>
        </is>
      </c>
    </row>
    <row r="357">
      <c r="A357" t="inlineStr">
        <is>
          <t>Kolom</t>
        </is>
      </c>
      <c r="B357" t="inlineStr">
        <is>
          <t>I20</t>
        </is>
      </c>
      <c r="C357">
        <f>IFERROR(((D10+D11)*D9*D12)*2,0)</f>
        <v/>
      </c>
      <c r="D357" t="inlineStr">
        <is>
          <t>error-suppressed-source-formula</t>
        </is>
      </c>
      <c r="E357" t="inlineStr">
        <is>
          <t>Uploaded reference workbook</t>
        </is>
      </c>
    </row>
    <row r="358">
      <c r="A358" t="inlineStr">
        <is>
          <t>Kolom</t>
        </is>
      </c>
      <c r="B358" t="inlineStr">
        <is>
          <t>M20</t>
        </is>
      </c>
      <c r="C358">
        <f>C72</f>
        <v/>
      </c>
      <c r="D358" t="inlineStr">
        <is>
          <t>formula</t>
        </is>
      </c>
      <c r="E358" t="inlineStr">
        <is>
          <t>Uploaded reference workbook</t>
        </is>
      </c>
    </row>
    <row r="359">
      <c r="A359" t="inlineStr">
        <is>
          <t>Kolom</t>
        </is>
      </c>
      <c r="B359" t="inlineStr">
        <is>
          <t>O20</t>
        </is>
      </c>
      <c r="C359">
        <f>H72</f>
        <v/>
      </c>
      <c r="D359" t="inlineStr">
        <is>
          <t>formula</t>
        </is>
      </c>
      <c r="E359" t="inlineStr">
        <is>
          <t>Uploaded reference workbook</t>
        </is>
      </c>
    </row>
    <row r="360">
      <c r="A360" t="inlineStr">
        <is>
          <t>Kolom</t>
        </is>
      </c>
      <c r="B360" t="inlineStr">
        <is>
          <t>R20</t>
        </is>
      </c>
      <c r="C360">
        <f>IFERROR(Q20*O20,0)</f>
        <v/>
      </c>
      <c r="D360" t="inlineStr">
        <is>
          <t>error-suppressed-source-formula</t>
        </is>
      </c>
      <c r="E360" t="inlineStr">
        <is>
          <t>Uploaded reference workbook</t>
        </is>
      </c>
    </row>
    <row r="361">
      <c r="A361" t="inlineStr">
        <is>
          <t>Kolom</t>
        </is>
      </c>
      <c r="B361" t="inlineStr">
        <is>
          <t>I21</t>
        </is>
      </c>
      <c r="C361">
        <f>IFERROR((D10*D11*D9)*D12,0)</f>
        <v/>
      </c>
      <c r="D361" t="inlineStr">
        <is>
          <t>error-suppressed-source-formula</t>
        </is>
      </c>
      <c r="E361" t="inlineStr">
        <is>
          <t>Uploaded reference workbook</t>
        </is>
      </c>
    </row>
    <row r="362">
      <c r="A362" t="inlineStr">
        <is>
          <t>Kolom</t>
        </is>
      </c>
      <c r="B362" t="inlineStr">
        <is>
          <t>M21</t>
        </is>
      </c>
      <c r="C362">
        <f>C73</f>
        <v/>
      </c>
      <c r="D362" t="inlineStr">
        <is>
          <t>formula</t>
        </is>
      </c>
      <c r="E362" t="inlineStr">
        <is>
          <t>Uploaded reference workbook</t>
        </is>
      </c>
    </row>
    <row r="363">
      <c r="A363" t="inlineStr">
        <is>
          <t>Kolom</t>
        </is>
      </c>
      <c r="B363" t="inlineStr">
        <is>
          <t>O21</t>
        </is>
      </c>
      <c r="C363">
        <f>H73</f>
        <v/>
      </c>
      <c r="D363" t="inlineStr">
        <is>
          <t>formula</t>
        </is>
      </c>
      <c r="E363" t="inlineStr">
        <is>
          <t>Uploaded reference workbook</t>
        </is>
      </c>
    </row>
    <row r="364">
      <c r="A364" t="inlineStr">
        <is>
          <t>Kolom</t>
        </is>
      </c>
      <c r="B364" t="inlineStr">
        <is>
          <t>R21</t>
        </is>
      </c>
      <c r="C364">
        <f>IFERROR(Q21*O21,0)</f>
        <v/>
      </c>
      <c r="D364" t="inlineStr">
        <is>
          <t>error-suppressed-source-formula</t>
        </is>
      </c>
      <c r="E364" t="inlineStr">
        <is>
          <t>Uploaded reference workbook</t>
        </is>
      </c>
    </row>
    <row r="365">
      <c r="A365" t="inlineStr">
        <is>
          <t>Kolom</t>
        </is>
      </c>
      <c r="B365" t="inlineStr">
        <is>
          <t>I22</t>
        </is>
      </c>
      <c r="C365">
        <f>IFERROR((R42*I27)*D27,0)</f>
        <v/>
      </c>
      <c r="D365" t="inlineStr">
        <is>
          <t>error-suppressed-source-formula</t>
        </is>
      </c>
      <c r="E365" t="inlineStr">
        <is>
          <t>Uploaded reference workbook</t>
        </is>
      </c>
    </row>
    <row r="366">
      <c r="A366" t="inlineStr">
        <is>
          <t>Kolom</t>
        </is>
      </c>
      <c r="B366" t="inlineStr">
        <is>
          <t>M22</t>
        </is>
      </c>
      <c r="C366">
        <f>C74</f>
        <v/>
      </c>
      <c r="D366" t="inlineStr">
        <is>
          <t>formula</t>
        </is>
      </c>
      <c r="E366" t="inlineStr">
        <is>
          <t>Uploaded reference workbook</t>
        </is>
      </c>
    </row>
    <row r="367">
      <c r="A367" t="inlineStr">
        <is>
          <t>Kolom</t>
        </is>
      </c>
      <c r="B367" t="inlineStr">
        <is>
          <t>O22</t>
        </is>
      </c>
      <c r="C367">
        <f>H74</f>
        <v/>
      </c>
      <c r="D367" t="inlineStr">
        <is>
          <t>formula</t>
        </is>
      </c>
      <c r="E367" t="inlineStr">
        <is>
          <t>Uploaded reference workbook</t>
        </is>
      </c>
    </row>
    <row r="368">
      <c r="A368" t="inlineStr">
        <is>
          <t>Kolom</t>
        </is>
      </c>
      <c r="B368" t="inlineStr">
        <is>
          <t>R22</t>
        </is>
      </c>
      <c r="C368">
        <f>IFERROR(Q22*O22,0)</f>
        <v/>
      </c>
      <c r="D368" t="inlineStr">
        <is>
          <t>error-suppressed-source-formula</t>
        </is>
      </c>
      <c r="E368" t="inlineStr">
        <is>
          <t>Uploaded reference workbook</t>
        </is>
      </c>
    </row>
    <row r="369">
      <c r="A369" t="inlineStr">
        <is>
          <t>Kolom</t>
        </is>
      </c>
      <c r="B369" t="inlineStr">
        <is>
          <t>O23</t>
        </is>
      </c>
      <c r="C369">
        <f>H75</f>
        <v/>
      </c>
      <c r="D369" t="inlineStr">
        <is>
          <t>formula</t>
        </is>
      </c>
      <c r="E369" t="inlineStr">
        <is>
          <t>Uploaded reference workbook</t>
        </is>
      </c>
    </row>
    <row r="370">
      <c r="A370" t="inlineStr">
        <is>
          <t>Kolom</t>
        </is>
      </c>
      <c r="B370" t="inlineStr">
        <is>
          <t>R23</t>
        </is>
      </c>
      <c r="C370">
        <f>IFERROR(Q23*O23,0)</f>
        <v/>
      </c>
      <c r="D370" t="inlineStr">
        <is>
          <t>error-suppressed-source-formula</t>
        </is>
      </c>
      <c r="E370" t="inlineStr">
        <is>
          <t>Uploaded reference workbook</t>
        </is>
      </c>
    </row>
    <row r="371">
      <c r="A371" t="inlineStr">
        <is>
          <t>Kolom</t>
        </is>
      </c>
      <c r="B371" t="inlineStr">
        <is>
          <t>I24</t>
        </is>
      </c>
      <c r="C371">
        <f>IFERROR(I9*D12,0)</f>
        <v/>
      </c>
      <c r="D371" t="inlineStr">
        <is>
          <t>error-suppressed-source-formula</t>
        </is>
      </c>
      <c r="E371" t="inlineStr">
        <is>
          <t>Uploaded reference workbook</t>
        </is>
      </c>
    </row>
    <row r="372">
      <c r="A372" t="inlineStr">
        <is>
          <t>Kolom</t>
        </is>
      </c>
      <c r="B372" t="inlineStr">
        <is>
          <t>M24</t>
        </is>
      </c>
      <c r="C372">
        <f>C85</f>
        <v/>
      </c>
      <c r="D372" t="inlineStr">
        <is>
          <t>formula</t>
        </is>
      </c>
      <c r="E372" t="inlineStr">
        <is>
          <t>Uploaded reference workbook</t>
        </is>
      </c>
    </row>
    <row r="373">
      <c r="A373" t="inlineStr">
        <is>
          <t>Kolom</t>
        </is>
      </c>
      <c r="B373" t="inlineStr">
        <is>
          <t>O24</t>
        </is>
      </c>
      <c r="C373">
        <f>H85</f>
        <v/>
      </c>
      <c r="D373" t="inlineStr">
        <is>
          <t>formula</t>
        </is>
      </c>
      <c r="E373" t="inlineStr">
        <is>
          <t>Uploaded reference workbook</t>
        </is>
      </c>
    </row>
    <row r="374">
      <c r="A374" t="inlineStr">
        <is>
          <t>Kolom</t>
        </is>
      </c>
      <c r="B374" t="inlineStr">
        <is>
          <t>R24</t>
        </is>
      </c>
      <c r="C374">
        <f>IFERROR(Q24*O24,0)</f>
        <v/>
      </c>
      <c r="D374" t="inlineStr">
        <is>
          <t>error-suppressed-source-formula</t>
        </is>
      </c>
      <c r="E374" t="inlineStr">
        <is>
          <t>Uploaded reference workbook</t>
        </is>
      </c>
    </row>
    <row r="375">
      <c r="A375" t="inlineStr">
        <is>
          <t>Kolom</t>
        </is>
      </c>
      <c r="B375" t="inlineStr">
        <is>
          <t>D25</t>
        </is>
      </c>
      <c r="C375">
        <f>((D10+D11)*2)-(D24*8/100)+(8*D16*2/1000)</f>
        <v/>
      </c>
      <c r="D375" t="inlineStr">
        <is>
          <t>formula</t>
        </is>
      </c>
      <c r="E375" t="inlineStr">
        <is>
          <t>Uploaded reference workbook</t>
        </is>
      </c>
    </row>
    <row r="376">
      <c r="A376" t="inlineStr">
        <is>
          <t>Kolom</t>
        </is>
      </c>
      <c r="B376" t="inlineStr">
        <is>
          <t>I25</t>
        </is>
      </c>
      <c r="C376">
        <f>IFERROR(I10*D12,0)</f>
        <v/>
      </c>
      <c r="D376" t="inlineStr">
        <is>
          <t>error-suppressed-source-formula</t>
        </is>
      </c>
      <c r="E376" t="inlineStr">
        <is>
          <t>Uploaded reference workbook</t>
        </is>
      </c>
    </row>
    <row r="377">
      <c r="A377" t="inlineStr">
        <is>
          <t>Kolom</t>
        </is>
      </c>
      <c r="B377" t="inlineStr">
        <is>
          <t>M25</t>
        </is>
      </c>
      <c r="C377">
        <f>C86</f>
        <v/>
      </c>
      <c r="D377" t="inlineStr">
        <is>
          <t>formula</t>
        </is>
      </c>
      <c r="E377" t="inlineStr">
        <is>
          <t>Uploaded reference workbook</t>
        </is>
      </c>
    </row>
    <row r="378">
      <c r="A378" t="inlineStr">
        <is>
          <t>Kolom</t>
        </is>
      </c>
      <c r="B378" t="inlineStr">
        <is>
          <t>O25</t>
        </is>
      </c>
      <c r="C378">
        <f>H86</f>
        <v/>
      </c>
      <c r="D378" t="inlineStr">
        <is>
          <t>formula</t>
        </is>
      </c>
      <c r="E378" t="inlineStr">
        <is>
          <t>Uploaded reference workbook</t>
        </is>
      </c>
    </row>
    <row r="379">
      <c r="A379" t="inlineStr">
        <is>
          <t>Kolom</t>
        </is>
      </c>
      <c r="B379" t="inlineStr">
        <is>
          <t>R25</t>
        </is>
      </c>
      <c r="C379">
        <f>IFERROR(Q25*O25,0)</f>
        <v/>
      </c>
      <c r="D379" t="inlineStr">
        <is>
          <t>error-suppressed-source-formula</t>
        </is>
      </c>
      <c r="E379" t="inlineStr">
        <is>
          <t>Uploaded reference workbook</t>
        </is>
      </c>
    </row>
    <row r="380">
      <c r="A380" t="inlineStr">
        <is>
          <t>Kolom</t>
        </is>
      </c>
      <c r="B380" t="inlineStr">
        <is>
          <t>I26</t>
        </is>
      </c>
      <c r="C380">
        <f>IFERROR(I11*D12,0)</f>
        <v/>
      </c>
      <c r="D380" t="inlineStr">
        <is>
          <t>error-suppressed-source-formula</t>
        </is>
      </c>
      <c r="E380" t="inlineStr">
        <is>
          <t>Uploaded reference workbook</t>
        </is>
      </c>
    </row>
    <row r="381">
      <c r="A381" t="inlineStr">
        <is>
          <t>Kolom</t>
        </is>
      </c>
      <c r="B381" t="inlineStr">
        <is>
          <t>M26</t>
        </is>
      </c>
      <c r="C381">
        <f>C87</f>
        <v/>
      </c>
      <c r="D381" t="inlineStr">
        <is>
          <t>formula</t>
        </is>
      </c>
      <c r="E381" t="inlineStr">
        <is>
          <t>Uploaded reference workbook</t>
        </is>
      </c>
    </row>
    <row r="382">
      <c r="A382" t="inlineStr">
        <is>
          <t>Kolom</t>
        </is>
      </c>
      <c r="B382" t="inlineStr">
        <is>
          <t>O26</t>
        </is>
      </c>
      <c r="C382">
        <f>H87</f>
        <v/>
      </c>
      <c r="D382" t="inlineStr">
        <is>
          <t>formula</t>
        </is>
      </c>
      <c r="E382" t="inlineStr">
        <is>
          <t>Uploaded reference workbook</t>
        </is>
      </c>
    </row>
    <row r="383">
      <c r="A383" t="inlineStr">
        <is>
          <t>Kolom</t>
        </is>
      </c>
      <c r="B383" t="inlineStr">
        <is>
          <t>R26</t>
        </is>
      </c>
      <c r="C383">
        <f>IFERROR(Q26*O26,0)</f>
        <v/>
      </c>
      <c r="D383" t="inlineStr">
        <is>
          <t>error-suppressed-source-formula</t>
        </is>
      </c>
      <c r="E383" t="inlineStr">
        <is>
          <t>Uploaded reference workbook</t>
        </is>
      </c>
    </row>
    <row r="384">
      <c r="A384" t="inlineStr">
        <is>
          <t>Kolom</t>
        </is>
      </c>
      <c r="B384" t="inlineStr">
        <is>
          <t>I27</t>
        </is>
      </c>
      <c r="C384">
        <f>IFERROR(I12*D12,0)</f>
        <v/>
      </c>
      <c r="D384" t="inlineStr">
        <is>
          <t>error-suppressed-source-formula</t>
        </is>
      </c>
      <c r="E384" t="inlineStr">
        <is>
          <t>Uploaded reference workbook</t>
        </is>
      </c>
    </row>
    <row r="385">
      <c r="A385" t="inlineStr">
        <is>
          <t>Kolom</t>
        </is>
      </c>
      <c r="B385" t="inlineStr">
        <is>
          <t>M27</t>
        </is>
      </c>
      <c r="C385">
        <f>C88</f>
        <v/>
      </c>
      <c r="D385" t="inlineStr">
        <is>
          <t>formula</t>
        </is>
      </c>
      <c r="E385" t="inlineStr">
        <is>
          <t>Uploaded reference workbook</t>
        </is>
      </c>
    </row>
    <row r="386">
      <c r="A386" t="inlineStr">
        <is>
          <t>Kolom</t>
        </is>
      </c>
      <c r="B386" t="inlineStr">
        <is>
          <t>O27</t>
        </is>
      </c>
      <c r="C386">
        <f>H88</f>
        <v/>
      </c>
      <c r="D386" t="inlineStr">
        <is>
          <t>formula</t>
        </is>
      </c>
      <c r="E386" t="inlineStr">
        <is>
          <t>Uploaded reference workbook</t>
        </is>
      </c>
    </row>
    <row r="387">
      <c r="A387" t="inlineStr">
        <is>
          <t>Kolom</t>
        </is>
      </c>
      <c r="B387" t="inlineStr">
        <is>
          <t>R27</t>
        </is>
      </c>
      <c r="C387">
        <f>IFERROR(Q27*O27,0)</f>
        <v/>
      </c>
      <c r="D387" t="inlineStr">
        <is>
          <t>error-suppressed-source-formula</t>
        </is>
      </c>
      <c r="E387" t="inlineStr">
        <is>
          <t>Uploaded reference workbook</t>
        </is>
      </c>
    </row>
    <row r="388">
      <c r="A388" t="inlineStr">
        <is>
          <t>Kolom</t>
        </is>
      </c>
      <c r="B388" t="inlineStr">
        <is>
          <t>R28</t>
        </is>
      </c>
      <c r="C388">
        <f>SUM(R15:R27)</f>
        <v/>
      </c>
      <c r="D388" t="inlineStr">
        <is>
          <t>formula</t>
        </is>
      </c>
      <c r="E388" t="inlineStr">
        <is>
          <t>Uploaded reference workbook</t>
        </is>
      </c>
    </row>
    <row r="389">
      <c r="A389" t="inlineStr">
        <is>
          <t>Kolom</t>
        </is>
      </c>
      <c r="B389" t="inlineStr">
        <is>
          <t>R29</t>
        </is>
      </c>
      <c r="C389">
        <f>IFERROR(R13+R28,0)</f>
        <v/>
      </c>
      <c r="D389" t="inlineStr">
        <is>
          <t>error-suppressed-source-formula</t>
        </is>
      </c>
      <c r="E389" t="inlineStr">
        <is>
          <t>Uploaded reference workbook</t>
        </is>
      </c>
    </row>
    <row r="390">
      <c r="A390" t="inlineStr">
        <is>
          <t>Kolom</t>
        </is>
      </c>
      <c r="B390" t="inlineStr">
        <is>
          <t>R41</t>
        </is>
      </c>
      <c r="C390">
        <f>((D17/1000))</f>
        <v/>
      </c>
      <c r="D390" t="inlineStr">
        <is>
          <t>formula</t>
        </is>
      </c>
      <c r="E390" t="inlineStr">
        <is>
          <t>Uploaded reference workbook</t>
        </is>
      </c>
    </row>
    <row r="391">
      <c r="A391" t="inlineStr">
        <is>
          <t>Kolom</t>
        </is>
      </c>
      <c r="B391" t="inlineStr">
        <is>
          <t>R42</t>
        </is>
      </c>
      <c r="C391">
        <f>PI()*(R41/2)^2</f>
        <v/>
      </c>
      <c r="D391" t="inlineStr">
        <is>
          <t>formula</t>
        </is>
      </c>
      <c r="E391" t="inlineStr">
        <is>
          <t>Uploaded reference workbook</t>
        </is>
      </c>
    </row>
    <row r="392">
      <c r="A392" t="inlineStr">
        <is>
          <t>Kolom</t>
        </is>
      </c>
      <c r="B392" t="inlineStr">
        <is>
          <t>Q44</t>
        </is>
      </c>
      <c r="C392">
        <f>((D14/1000))</f>
        <v/>
      </c>
      <c r="D392" t="inlineStr">
        <is>
          <t>formula</t>
        </is>
      </c>
      <c r="E392" t="inlineStr">
        <is>
          <t>Uploaded reference workbook</t>
        </is>
      </c>
    </row>
    <row r="393">
      <c r="A393" t="inlineStr">
        <is>
          <t>Kolom</t>
        </is>
      </c>
      <c r="B393" t="inlineStr">
        <is>
          <t>R44</t>
        </is>
      </c>
      <c r="C393">
        <f>IFERROR((Q45*I24)*D27,0)</f>
        <v/>
      </c>
      <c r="D393" t="inlineStr">
        <is>
          <t>error-suppressed-source-formula</t>
        </is>
      </c>
      <c r="E393" t="inlineStr">
        <is>
          <t>Uploaded reference workbook</t>
        </is>
      </c>
    </row>
    <row r="394">
      <c r="A394" t="inlineStr">
        <is>
          <t>Kolom</t>
        </is>
      </c>
      <c r="B394" t="inlineStr">
        <is>
          <t>Q45</t>
        </is>
      </c>
      <c r="C394">
        <f>PI()*(Q44/2)^2</f>
        <v/>
      </c>
      <c r="D394" t="inlineStr">
        <is>
          <t>formula</t>
        </is>
      </c>
      <c r="E394" t="inlineStr">
        <is>
          <t>Uploaded reference workbook</t>
        </is>
      </c>
    </row>
    <row r="395">
      <c r="A395" t="inlineStr">
        <is>
          <t>Kolom</t>
        </is>
      </c>
      <c r="B395" t="inlineStr">
        <is>
          <t>R45</t>
        </is>
      </c>
      <c r="C395">
        <f>IFERROR((Q48*I25)*D27,0)</f>
        <v/>
      </c>
      <c r="D395" t="inlineStr">
        <is>
          <t>error-suppressed-source-formula</t>
        </is>
      </c>
      <c r="E395" t="inlineStr">
        <is>
          <t>Uploaded reference workbook</t>
        </is>
      </c>
    </row>
    <row r="396">
      <c r="A396" t="inlineStr">
        <is>
          <t>Kolom</t>
        </is>
      </c>
      <c r="B396" t="inlineStr">
        <is>
          <t>R46</t>
        </is>
      </c>
      <c r="C396">
        <f>IFERROR((Q51*I26)*D27,0)</f>
        <v/>
      </c>
      <c r="D396" t="inlineStr">
        <is>
          <t>error-suppressed-source-formula</t>
        </is>
      </c>
      <c r="E396" t="inlineStr">
        <is>
          <t>Uploaded reference workbook</t>
        </is>
      </c>
    </row>
    <row r="397">
      <c r="A397" t="inlineStr">
        <is>
          <t>Kolom</t>
        </is>
      </c>
      <c r="B397" t="inlineStr">
        <is>
          <t>Q47</t>
        </is>
      </c>
      <c r="C397">
        <f>((D15/1000))</f>
        <v/>
      </c>
      <c r="D397" t="inlineStr">
        <is>
          <t>formula</t>
        </is>
      </c>
      <c r="E397" t="inlineStr">
        <is>
          <t>Uploaded reference workbook</t>
        </is>
      </c>
    </row>
    <row r="398">
      <c r="A398" t="inlineStr">
        <is>
          <t>Kolom</t>
        </is>
      </c>
      <c r="B398" t="inlineStr">
        <is>
          <t>R47</t>
        </is>
      </c>
      <c r="C398">
        <f>SUM(R44:R46)</f>
        <v/>
      </c>
      <c r="D398" t="inlineStr">
        <is>
          <t>formula</t>
        </is>
      </c>
      <c r="E398" t="inlineStr">
        <is>
          <t>Uploaded reference workbook</t>
        </is>
      </c>
    </row>
    <row r="399">
      <c r="A399" t="inlineStr">
        <is>
          <t>Kolom</t>
        </is>
      </c>
      <c r="B399" t="inlineStr">
        <is>
          <t>Q48</t>
        </is>
      </c>
      <c r="C399">
        <f>PI()*(Q47/2)^2</f>
        <v/>
      </c>
      <c r="D399" t="inlineStr">
        <is>
          <t>formula</t>
        </is>
      </c>
      <c r="E399" t="inlineStr">
        <is>
          <t>Uploaded reference workbook</t>
        </is>
      </c>
    </row>
    <row r="400">
      <c r="A400" t="inlineStr">
        <is>
          <t>Kolom</t>
        </is>
      </c>
      <c r="B400" t="inlineStr">
        <is>
          <t>Q50</t>
        </is>
      </c>
      <c r="C400">
        <f>((D16/1000))</f>
        <v/>
      </c>
      <c r="D400" t="inlineStr">
        <is>
          <t>formula</t>
        </is>
      </c>
      <c r="E400" t="inlineStr">
        <is>
          <t>Uploaded reference workbook</t>
        </is>
      </c>
    </row>
    <row r="401">
      <c r="A401" t="inlineStr">
        <is>
          <t>Kolom</t>
        </is>
      </c>
      <c r="B401" t="inlineStr">
        <is>
          <t>Q51</t>
        </is>
      </c>
      <c r="C401">
        <f>PI()*(Q50/2)^2</f>
        <v/>
      </c>
      <c r="D401" t="inlineStr">
        <is>
          <t>formula</t>
        </is>
      </c>
      <c r="E401" t="inlineStr">
        <is>
          <t>Uploaded reference workbook</t>
        </is>
      </c>
    </row>
    <row r="402">
      <c r="A402" t="inlineStr">
        <is>
          <t>Kolom</t>
        </is>
      </c>
      <c r="B402" t="inlineStr">
        <is>
          <t>H55</t>
        </is>
      </c>
      <c r="C402">
        <f>IFERROR(I19*D55,0)</f>
        <v/>
      </c>
      <c r="D402" t="inlineStr">
        <is>
          <t>error-suppressed-source-formula</t>
        </is>
      </c>
      <c r="E402" t="inlineStr">
        <is>
          <t>Uploaded reference workbook</t>
        </is>
      </c>
    </row>
    <row r="403">
      <c r="A403" t="inlineStr">
        <is>
          <t>Kolom</t>
        </is>
      </c>
      <c r="B403" t="inlineStr">
        <is>
          <t>I55</t>
        </is>
      </c>
      <c r="C403">
        <f>H55+H66+H80+H93</f>
        <v/>
      </c>
      <c r="D403" t="inlineStr">
        <is>
          <t>formula</t>
        </is>
      </c>
      <c r="E403" t="inlineStr">
        <is>
          <t>Uploaded reference workbook</t>
        </is>
      </c>
    </row>
    <row r="404">
      <c r="A404" t="inlineStr">
        <is>
          <t>Kolom</t>
        </is>
      </c>
      <c r="B404" t="inlineStr">
        <is>
          <t>H56</t>
        </is>
      </c>
      <c r="C404">
        <f>IFERROR(I19*D56,0)</f>
        <v/>
      </c>
      <c r="D404" t="inlineStr">
        <is>
          <t>error-suppressed-source-formula</t>
        </is>
      </c>
      <c r="E404" t="inlineStr">
        <is>
          <t>Uploaded reference workbook</t>
        </is>
      </c>
    </row>
    <row r="405">
      <c r="A405" t="inlineStr">
        <is>
          <t>Kolom</t>
        </is>
      </c>
      <c r="B405" t="inlineStr">
        <is>
          <t>I56</t>
        </is>
      </c>
      <c r="C405">
        <f>H56+H67+H81</f>
        <v/>
      </c>
      <c r="D405" t="inlineStr">
        <is>
          <t>formula</t>
        </is>
      </c>
      <c r="E405" t="inlineStr">
        <is>
          <t>Uploaded reference workbook</t>
        </is>
      </c>
    </row>
    <row r="406">
      <c r="A406" t="inlineStr">
        <is>
          <t>Kolom</t>
        </is>
      </c>
      <c r="B406" t="inlineStr">
        <is>
          <t>H57</t>
        </is>
      </c>
      <c r="C406">
        <f>IFERROR(I19*D57,0)</f>
        <v/>
      </c>
      <c r="D406" t="inlineStr">
        <is>
          <t>error-suppressed-source-formula</t>
        </is>
      </c>
      <c r="E406" t="inlineStr">
        <is>
          <t>Uploaded reference workbook</t>
        </is>
      </c>
    </row>
    <row r="407">
      <c r="A407" t="inlineStr">
        <is>
          <t>Kolom</t>
        </is>
      </c>
      <c r="B407" t="inlineStr">
        <is>
          <t>I57</t>
        </is>
      </c>
      <c r="C407">
        <f>H57+H68+H82</f>
        <v/>
      </c>
      <c r="D407" t="inlineStr">
        <is>
          <t>formula</t>
        </is>
      </c>
      <c r="E407" t="inlineStr">
        <is>
          <t>Uploaded reference workbook</t>
        </is>
      </c>
    </row>
    <row r="408">
      <c r="A408" t="inlineStr">
        <is>
          <t>Kolom</t>
        </is>
      </c>
      <c r="B408" t="inlineStr">
        <is>
          <t>H58</t>
        </is>
      </c>
      <c r="C408">
        <f>IFERROR(I19*D58,0)</f>
        <v/>
      </c>
      <c r="D408" t="inlineStr">
        <is>
          <t>error-suppressed-source-formula</t>
        </is>
      </c>
      <c r="E408" t="inlineStr">
        <is>
          <t>Uploaded reference workbook</t>
        </is>
      </c>
    </row>
    <row r="409">
      <c r="A409" t="inlineStr">
        <is>
          <t>Kolom</t>
        </is>
      </c>
      <c r="B409" t="inlineStr">
        <is>
          <t>I58</t>
        </is>
      </c>
      <c r="C409">
        <f>H58+H69+H83+H94</f>
        <v/>
      </c>
      <c r="D409" t="inlineStr">
        <is>
          <t>formula</t>
        </is>
      </c>
      <c r="E409" t="inlineStr">
        <is>
          <t>Uploaded reference workbook</t>
        </is>
      </c>
    </row>
    <row r="410">
      <c r="A410" t="inlineStr">
        <is>
          <t>Kolom</t>
        </is>
      </c>
      <c r="B410" t="inlineStr">
        <is>
          <t>H66</t>
        </is>
      </c>
      <c r="C410">
        <f>IFERROR(I20*D66,0)</f>
        <v/>
      </c>
      <c r="D410" t="inlineStr">
        <is>
          <t>error-suppressed-source-formula</t>
        </is>
      </c>
      <c r="E410" t="inlineStr">
        <is>
          <t>Uploaded reference workbook</t>
        </is>
      </c>
    </row>
    <row r="411">
      <c r="A411" t="inlineStr">
        <is>
          <t>Kolom</t>
        </is>
      </c>
      <c r="B411" t="inlineStr">
        <is>
          <t>H67</t>
        </is>
      </c>
      <c r="C411">
        <f>IFERROR(I20*D67,0)</f>
        <v/>
      </c>
      <c r="D411" t="inlineStr">
        <is>
          <t>error-suppressed-source-formula</t>
        </is>
      </c>
      <c r="E411" t="inlineStr">
        <is>
          <t>Uploaded reference workbook</t>
        </is>
      </c>
    </row>
    <row r="412">
      <c r="A412" t="inlineStr">
        <is>
          <t>Kolom</t>
        </is>
      </c>
      <c r="B412" t="inlineStr">
        <is>
          <t>H68</t>
        </is>
      </c>
      <c r="C412">
        <f>IFERROR(I20*D68,0)</f>
        <v/>
      </c>
      <c r="D412" t="inlineStr">
        <is>
          <t>error-suppressed-source-formula</t>
        </is>
      </c>
      <c r="E412" t="inlineStr">
        <is>
          <t>Uploaded reference workbook</t>
        </is>
      </c>
    </row>
    <row r="413">
      <c r="A413" t="inlineStr">
        <is>
          <t>Kolom</t>
        </is>
      </c>
      <c r="B413" t="inlineStr">
        <is>
          <t>H69</t>
        </is>
      </c>
      <c r="C413">
        <f>IFERROR(I20*D69,0)</f>
        <v/>
      </c>
      <c r="D413" t="inlineStr">
        <is>
          <t>error-suppressed-source-formula</t>
        </is>
      </c>
      <c r="E413" t="inlineStr">
        <is>
          <t>Uploaded reference workbook</t>
        </is>
      </c>
    </row>
    <row r="414">
      <c r="A414" t="inlineStr">
        <is>
          <t>Kolom</t>
        </is>
      </c>
      <c r="B414" t="inlineStr">
        <is>
          <t>H71</t>
        </is>
      </c>
      <c r="C414">
        <f>IFERROR(I20*D71,0)</f>
        <v/>
      </c>
      <c r="D414" t="inlineStr">
        <is>
          <t>error-suppressed-source-formula</t>
        </is>
      </c>
      <c r="E414" t="inlineStr">
        <is>
          <t>Uploaded reference workbook</t>
        </is>
      </c>
    </row>
    <row r="415">
      <c r="A415" t="inlineStr">
        <is>
          <t>Kolom</t>
        </is>
      </c>
      <c r="B415" t="inlineStr">
        <is>
          <t>H72</t>
        </is>
      </c>
      <c r="C415">
        <f>IFERROR(I20*D72,0)</f>
        <v/>
      </c>
      <c r="D415" t="inlineStr">
        <is>
          <t>error-suppressed-source-formula</t>
        </is>
      </c>
      <c r="E415" t="inlineStr">
        <is>
          <t>Uploaded reference workbook</t>
        </is>
      </c>
    </row>
    <row r="416">
      <c r="A416" t="inlineStr">
        <is>
          <t>Kolom</t>
        </is>
      </c>
      <c r="B416" t="inlineStr">
        <is>
          <t>H73</t>
        </is>
      </c>
      <c r="C416">
        <f>IFERROR(I20*D73,0)</f>
        <v/>
      </c>
      <c r="D416" t="inlineStr">
        <is>
          <t>error-suppressed-source-formula</t>
        </is>
      </c>
      <c r="E416" t="inlineStr">
        <is>
          <t>Uploaded reference workbook</t>
        </is>
      </c>
    </row>
    <row r="417">
      <c r="A417" t="inlineStr">
        <is>
          <t>Kolom</t>
        </is>
      </c>
      <c r="B417" t="inlineStr">
        <is>
          <t>H74</t>
        </is>
      </c>
      <c r="C417">
        <f>IFERROR(I20*D74,0)</f>
        <v/>
      </c>
      <c r="D417" t="inlineStr">
        <is>
          <t>error-suppressed-source-formula</t>
        </is>
      </c>
      <c r="E417" t="inlineStr">
        <is>
          <t>Uploaded reference workbook</t>
        </is>
      </c>
    </row>
    <row r="418">
      <c r="A418" t="inlineStr">
        <is>
          <t>Kolom</t>
        </is>
      </c>
      <c r="B418" t="inlineStr">
        <is>
          <t>H75</t>
        </is>
      </c>
      <c r="C418">
        <f>IFERROR(I20*D75,0)</f>
        <v/>
      </c>
      <c r="D418" t="inlineStr">
        <is>
          <t>error-suppressed-source-formula</t>
        </is>
      </c>
      <c r="E418" t="inlineStr">
        <is>
          <t>Uploaded reference workbook</t>
        </is>
      </c>
    </row>
    <row r="419">
      <c r="A419" t="inlineStr">
        <is>
          <t>Kolom</t>
        </is>
      </c>
      <c r="B419" t="inlineStr">
        <is>
          <t>H80</t>
        </is>
      </c>
      <c r="C419">
        <f>IFERROR(I21*D80,0)</f>
        <v/>
      </c>
      <c r="D419" t="inlineStr">
        <is>
          <t>error-suppressed-source-formula</t>
        </is>
      </c>
      <c r="E419" t="inlineStr">
        <is>
          <t>Uploaded reference workbook</t>
        </is>
      </c>
    </row>
    <row r="420">
      <c r="A420" t="inlineStr">
        <is>
          <t>Kolom</t>
        </is>
      </c>
      <c r="B420" t="inlineStr">
        <is>
          <t>H81</t>
        </is>
      </c>
      <c r="C420">
        <f>IFERROR(I21*D81,0)</f>
        <v/>
      </c>
      <c r="D420" t="inlineStr">
        <is>
          <t>error-suppressed-source-formula</t>
        </is>
      </c>
      <c r="E420" t="inlineStr">
        <is>
          <t>Uploaded reference workbook</t>
        </is>
      </c>
    </row>
    <row r="421">
      <c r="A421" t="inlineStr">
        <is>
          <t>Kolom</t>
        </is>
      </c>
      <c r="B421" t="inlineStr">
        <is>
          <t>H82</t>
        </is>
      </c>
      <c r="C421">
        <f>IFERROR(I21*D82,0)</f>
        <v/>
      </c>
      <c r="D421" t="inlineStr">
        <is>
          <t>error-suppressed-source-formula</t>
        </is>
      </c>
      <c r="E421" t="inlineStr">
        <is>
          <t>Uploaded reference workbook</t>
        </is>
      </c>
    </row>
    <row r="422">
      <c r="A422" t="inlineStr">
        <is>
          <t>Kolom</t>
        </is>
      </c>
      <c r="B422" t="inlineStr">
        <is>
          <t>H83</t>
        </is>
      </c>
      <c r="C422">
        <f>IFERROR(I21*D83,0)</f>
        <v/>
      </c>
      <c r="D422" t="inlineStr">
        <is>
          <t>error-suppressed-source-formula</t>
        </is>
      </c>
      <c r="E422" t="inlineStr">
        <is>
          <t>Uploaded reference workbook</t>
        </is>
      </c>
    </row>
    <row r="423">
      <c r="A423" t="inlineStr">
        <is>
          <t>Kolom</t>
        </is>
      </c>
      <c r="B423" t="inlineStr">
        <is>
          <t>H85</t>
        </is>
      </c>
      <c r="C423">
        <f>IFERROR((I21*D85)/50,0)</f>
        <v/>
      </c>
      <c r="D423" t="inlineStr">
        <is>
          <t>error-suppressed-source-formula</t>
        </is>
      </c>
      <c r="E423" t="inlineStr">
        <is>
          <t>Uploaded reference workbook</t>
        </is>
      </c>
    </row>
    <row r="424">
      <c r="A424" t="inlineStr">
        <is>
          <t>Kolom</t>
        </is>
      </c>
      <c r="B424" t="inlineStr">
        <is>
          <t>H86</t>
        </is>
      </c>
      <c r="C424">
        <f>IFERROR((I21*D86)/1400,0)</f>
        <v/>
      </c>
      <c r="D424" t="inlineStr">
        <is>
          <t>error-suppressed-source-formula</t>
        </is>
      </c>
      <c r="E424" t="inlineStr">
        <is>
          <t>Uploaded reference workbook</t>
        </is>
      </c>
    </row>
    <row r="425">
      <c r="A425" t="inlineStr">
        <is>
          <t>Kolom</t>
        </is>
      </c>
      <c r="B425" t="inlineStr">
        <is>
          <t>H87</t>
        </is>
      </c>
      <c r="C425">
        <f>IFERROR((I21*D87)/1450,0)</f>
        <v/>
      </c>
      <c r="D425" t="inlineStr">
        <is>
          <t>error-suppressed-source-formula</t>
        </is>
      </c>
      <c r="E425" t="inlineStr">
        <is>
          <t>Uploaded reference workbook</t>
        </is>
      </c>
    </row>
    <row r="426">
      <c r="A426" t="inlineStr">
        <is>
          <t>Kolom</t>
        </is>
      </c>
      <c r="B426" t="inlineStr">
        <is>
          <t>H88</t>
        </is>
      </c>
      <c r="C426">
        <f>IFERROR(I21*D88,0)</f>
        <v/>
      </c>
      <c r="D426" t="inlineStr">
        <is>
          <t>error-suppressed-source-formula</t>
        </is>
      </c>
      <c r="E426" t="inlineStr">
        <is>
          <t>Uploaded reference workbook</t>
        </is>
      </c>
    </row>
    <row r="427">
      <c r="A427" t="inlineStr">
        <is>
          <t>Kolom</t>
        </is>
      </c>
      <c r="B427" t="inlineStr">
        <is>
          <t>H93</t>
        </is>
      </c>
      <c r="C427">
        <f>IFERROR(I20*D93,0)</f>
        <v/>
      </c>
      <c r="D427" t="inlineStr">
        <is>
          <t>error-suppressed-source-formula</t>
        </is>
      </c>
      <c r="E427" t="inlineStr">
        <is>
          <t>Uploaded reference workbook</t>
        </is>
      </c>
    </row>
    <row r="428">
      <c r="A428" t="inlineStr">
        <is>
          <t>Kolom</t>
        </is>
      </c>
      <c r="B428" t="inlineStr">
        <is>
          <t>H94</t>
        </is>
      </c>
      <c r="C428">
        <f>IFERROR(I20*D94,0)</f>
        <v/>
      </c>
      <c r="D428" t="inlineStr">
        <is>
          <t>error-suppressed-source-formula</t>
        </is>
      </c>
      <c r="E428" t="inlineStr">
        <is>
          <t>Uploaded reference workbook</t>
        </is>
      </c>
    </row>
    <row r="429">
      <c r="A429" t="inlineStr">
        <is>
          <t>Balok</t>
        </is>
      </c>
      <c r="B429" t="inlineStr">
        <is>
          <t>I9</t>
        </is>
      </c>
      <c r="C429">
        <f>IFERROR((D9+(I14*2)+(I15*2))*D19,0)</f>
        <v/>
      </c>
      <c r="D429" t="inlineStr">
        <is>
          <t>error-suppressed-source-formula</t>
        </is>
      </c>
      <c r="E429" t="inlineStr">
        <is>
          <t>Uploaded reference workbook</t>
        </is>
      </c>
    </row>
    <row r="430">
      <c r="A430" t="inlineStr">
        <is>
          <t>Balok</t>
        </is>
      </c>
      <c r="B430" t="inlineStr">
        <is>
          <t>O9</t>
        </is>
      </c>
      <c r="C430">
        <f>I55</f>
        <v/>
      </c>
      <c r="D430" t="inlineStr">
        <is>
          <t>formula</t>
        </is>
      </c>
      <c r="E430" t="inlineStr">
        <is>
          <t>Uploaded reference workbook</t>
        </is>
      </c>
    </row>
    <row r="431">
      <c r="A431" t="inlineStr">
        <is>
          <t>Balok</t>
        </is>
      </c>
      <c r="B431" t="inlineStr">
        <is>
          <t>R9</t>
        </is>
      </c>
      <c r="C431">
        <f>IFERROR((Q9*O9)*L9,0)</f>
        <v/>
      </c>
      <c r="D431" t="inlineStr">
        <is>
          <t>error-suppressed-source-formula</t>
        </is>
      </c>
      <c r="E431" t="inlineStr">
        <is>
          <t>Uploaded reference workbook</t>
        </is>
      </c>
    </row>
    <row r="432">
      <c r="A432" t="inlineStr">
        <is>
          <t>Balok</t>
        </is>
      </c>
      <c r="B432" t="inlineStr">
        <is>
          <t>I10</t>
        </is>
      </c>
      <c r="C432">
        <f>(D9+(I14*2)+(I15*2))*D20</f>
        <v/>
      </c>
      <c r="D432" t="inlineStr">
        <is>
          <t>formula</t>
        </is>
      </c>
      <c r="E432" t="inlineStr">
        <is>
          <t>Uploaded reference workbook</t>
        </is>
      </c>
    </row>
    <row r="433">
      <c r="A433" t="inlineStr">
        <is>
          <t>Balok</t>
        </is>
      </c>
      <c r="B433" t="inlineStr">
        <is>
          <t>O10</t>
        </is>
      </c>
      <c r="C433">
        <f>I56</f>
        <v/>
      </c>
      <c r="D433" t="inlineStr">
        <is>
          <t>formula</t>
        </is>
      </c>
      <c r="E433" t="inlineStr">
        <is>
          <t>Uploaded reference workbook</t>
        </is>
      </c>
    </row>
    <row r="434">
      <c r="A434" t="inlineStr">
        <is>
          <t>Balok</t>
        </is>
      </c>
      <c r="B434" t="inlineStr">
        <is>
          <t>R10</t>
        </is>
      </c>
      <c r="C434">
        <f>IFERROR((Q10*O10)*L10,0)</f>
        <v/>
      </c>
      <c r="D434" t="inlineStr">
        <is>
          <t>error-suppressed-source-formula</t>
        </is>
      </c>
      <c r="E434" t="inlineStr">
        <is>
          <t>Uploaded reference workbook</t>
        </is>
      </c>
    </row>
    <row r="435">
      <c r="A435" t="inlineStr">
        <is>
          <t>Balok</t>
        </is>
      </c>
      <c r="B435" t="inlineStr">
        <is>
          <t>I11</t>
        </is>
      </c>
      <c r="C435">
        <f>IFERROR(D25*(I16+I17),0)</f>
        <v/>
      </c>
      <c r="D435" t="inlineStr">
        <is>
          <t>error-suppressed-source-formula</t>
        </is>
      </c>
      <c r="E435" t="inlineStr">
        <is>
          <t>Uploaded reference workbook</t>
        </is>
      </c>
    </row>
    <row r="436">
      <c r="A436" t="inlineStr">
        <is>
          <t>Balok</t>
        </is>
      </c>
      <c r="B436" t="inlineStr">
        <is>
          <t>O11</t>
        </is>
      </c>
      <c r="C436">
        <f>I57</f>
        <v/>
      </c>
      <c r="D436" t="inlineStr">
        <is>
          <t>formula</t>
        </is>
      </c>
      <c r="E436" t="inlineStr">
        <is>
          <t>Uploaded reference workbook</t>
        </is>
      </c>
    </row>
    <row r="437">
      <c r="A437" t="inlineStr">
        <is>
          <t>Balok</t>
        </is>
      </c>
      <c r="B437" t="inlineStr">
        <is>
          <t>R11</t>
        </is>
      </c>
      <c r="C437">
        <f>IFERROR((Q11*O11)*L11,0)</f>
        <v/>
      </c>
      <c r="D437" t="inlineStr">
        <is>
          <t>error-suppressed-source-formula</t>
        </is>
      </c>
      <c r="E437" t="inlineStr">
        <is>
          <t>Uploaded reference workbook</t>
        </is>
      </c>
    </row>
    <row r="438">
      <c r="A438" t="inlineStr">
        <is>
          <t>Balok</t>
        </is>
      </c>
      <c r="B438" t="inlineStr">
        <is>
          <t>I12</t>
        </is>
      </c>
      <c r="C438">
        <f>IFERROR(I31*I32,0)</f>
        <v/>
      </c>
      <c r="D438" t="inlineStr">
        <is>
          <t>error-suppressed-source-formula</t>
        </is>
      </c>
      <c r="E438" t="inlineStr">
        <is>
          <t>Uploaded reference workbook</t>
        </is>
      </c>
    </row>
    <row r="439">
      <c r="A439" t="inlineStr">
        <is>
          <t>Balok</t>
        </is>
      </c>
      <c r="B439" t="inlineStr">
        <is>
          <t>O12</t>
        </is>
      </c>
      <c r="C439">
        <f>I58</f>
        <v/>
      </c>
      <c r="D439" t="inlineStr">
        <is>
          <t>formula</t>
        </is>
      </c>
      <c r="E439" t="inlineStr">
        <is>
          <t>Uploaded reference workbook</t>
        </is>
      </c>
    </row>
    <row r="440">
      <c r="A440" t="inlineStr">
        <is>
          <t>Balok</t>
        </is>
      </c>
      <c r="B440" t="inlineStr">
        <is>
          <t>R12</t>
        </is>
      </c>
      <c r="C440">
        <f>IFERROR((Q12*O12)*L12,0)</f>
        <v/>
      </c>
      <c r="D440" t="inlineStr">
        <is>
          <t>error-suppressed-source-formula</t>
        </is>
      </c>
      <c r="E440" t="inlineStr">
        <is>
          <t>Uploaded reference workbook</t>
        </is>
      </c>
    </row>
    <row r="441">
      <c r="A441" t="inlineStr">
        <is>
          <t>Balok</t>
        </is>
      </c>
      <c r="B441" t="inlineStr">
        <is>
          <t>R13</t>
        </is>
      </c>
      <c r="C441">
        <f>SUM(R9:R12)</f>
        <v/>
      </c>
      <c r="D441" t="inlineStr">
        <is>
          <t>formula</t>
        </is>
      </c>
      <c r="E441" t="inlineStr">
        <is>
          <t>Uploaded reference workbook</t>
        </is>
      </c>
    </row>
    <row r="442">
      <c r="A442" t="inlineStr">
        <is>
          <t>Balok</t>
        </is>
      </c>
      <c r="B442" t="inlineStr">
        <is>
          <t>I14</t>
        </is>
      </c>
      <c r="C442">
        <f>(MAX(D14:D15))*10/1000</f>
        <v/>
      </c>
      <c r="D442" t="inlineStr">
        <is>
          <t>formula</t>
        </is>
      </c>
      <c r="E442" t="inlineStr">
        <is>
          <t>Uploaded reference workbook</t>
        </is>
      </c>
    </row>
    <row r="443">
      <c r="A443" t="inlineStr">
        <is>
          <t>Balok</t>
        </is>
      </c>
      <c r="B443" t="inlineStr">
        <is>
          <t>I15</t>
        </is>
      </c>
      <c r="C443">
        <f>D11</f>
        <v/>
      </c>
      <c r="D443" t="inlineStr">
        <is>
          <t>formula</t>
        </is>
      </c>
      <c r="E443" t="inlineStr">
        <is>
          <t>Uploaded reference workbook</t>
        </is>
      </c>
    </row>
    <row r="444">
      <c r="A444" t="inlineStr">
        <is>
          <t>Balok</t>
        </is>
      </c>
      <c r="B444" t="inlineStr">
        <is>
          <t>M15</t>
        </is>
      </c>
      <c r="C444">
        <f>"Besi diameter: "&amp;D14&amp;" mm"</f>
        <v/>
      </c>
      <c r="D444" t="inlineStr">
        <is>
          <t>formula</t>
        </is>
      </c>
      <c r="E444" t="inlineStr">
        <is>
          <t>Uploaded reference workbook</t>
        </is>
      </c>
    </row>
    <row r="445">
      <c r="A445" t="inlineStr">
        <is>
          <t>Balok</t>
        </is>
      </c>
      <c r="B445" t="inlineStr">
        <is>
          <t>O15</t>
        </is>
      </c>
      <c r="C445">
        <f>I24/12</f>
        <v/>
      </c>
      <c r="D445" t="inlineStr">
        <is>
          <t>formula</t>
        </is>
      </c>
      <c r="E445" t="inlineStr">
        <is>
          <t>Uploaded reference workbook</t>
        </is>
      </c>
    </row>
    <row r="446">
      <c r="A446" t="inlineStr">
        <is>
          <t>Balok</t>
        </is>
      </c>
      <c r="B446" t="inlineStr">
        <is>
          <t>R15</t>
        </is>
      </c>
      <c r="C446">
        <f>IFERROR(Q15*O15,0)</f>
        <v/>
      </c>
      <c r="D446" t="inlineStr">
        <is>
          <t>error-suppressed-source-formula</t>
        </is>
      </c>
      <c r="E446" t="inlineStr">
        <is>
          <t>Uploaded reference workbook</t>
        </is>
      </c>
    </row>
    <row r="447">
      <c r="A447" t="inlineStr">
        <is>
          <t>Balok</t>
        </is>
      </c>
      <c r="B447" t="inlineStr">
        <is>
          <t>I16</t>
        </is>
      </c>
      <c r="C447">
        <f>ROUNDUP(D9*100/2/D21+1,0)</f>
        <v/>
      </c>
      <c r="D447" t="inlineStr">
        <is>
          <t>rounding</t>
        </is>
      </c>
      <c r="E447" t="inlineStr">
        <is>
          <t>Uploaded reference workbook</t>
        </is>
      </c>
    </row>
    <row r="448">
      <c r="A448" t="inlineStr">
        <is>
          <t>Balok</t>
        </is>
      </c>
      <c r="B448" t="inlineStr">
        <is>
          <t>M16</t>
        </is>
      </c>
      <c r="C448">
        <f>"Besi diameter: "&amp;D15&amp;" mm"</f>
        <v/>
      </c>
      <c r="D448" t="inlineStr">
        <is>
          <t>formula</t>
        </is>
      </c>
      <c r="E448" t="inlineStr">
        <is>
          <t>Uploaded reference workbook</t>
        </is>
      </c>
    </row>
    <row r="449">
      <c r="A449" t="inlineStr">
        <is>
          <t>Balok</t>
        </is>
      </c>
      <c r="B449" t="inlineStr">
        <is>
          <t>O16</t>
        </is>
      </c>
      <c r="C449">
        <f>IFERROR(I25/12,0)</f>
        <v/>
      </c>
      <c r="D449" t="inlineStr">
        <is>
          <t>error-suppressed-source-formula</t>
        </is>
      </c>
      <c r="E449" t="inlineStr">
        <is>
          <t>Uploaded reference workbook</t>
        </is>
      </c>
    </row>
    <row r="450">
      <c r="A450" t="inlineStr">
        <is>
          <t>Balok</t>
        </is>
      </c>
      <c r="B450" t="inlineStr">
        <is>
          <t>R16</t>
        </is>
      </c>
      <c r="C450">
        <f>IFERROR(Q16*O16,0)</f>
        <v/>
      </c>
      <c r="D450" t="inlineStr">
        <is>
          <t>error-suppressed-source-formula</t>
        </is>
      </c>
      <c r="E450" t="inlineStr">
        <is>
          <t>Uploaded reference workbook</t>
        </is>
      </c>
    </row>
    <row r="451">
      <c r="A451" t="inlineStr">
        <is>
          <t>Balok</t>
        </is>
      </c>
      <c r="B451" t="inlineStr">
        <is>
          <t>I17</t>
        </is>
      </c>
      <c r="C451">
        <f>ROUNDUP(D9*100/2/D22+1,0)</f>
        <v/>
      </c>
      <c r="D451" t="inlineStr">
        <is>
          <t>rounding</t>
        </is>
      </c>
      <c r="E451" t="inlineStr">
        <is>
          <t>Uploaded reference workbook</t>
        </is>
      </c>
    </row>
    <row r="452">
      <c r="A452" t="inlineStr">
        <is>
          <t>Balok</t>
        </is>
      </c>
      <c r="B452" t="inlineStr">
        <is>
          <t>M17</t>
        </is>
      </c>
      <c r="C452">
        <f>"Besi diameter: "&amp;D16&amp;" mm"</f>
        <v/>
      </c>
      <c r="D452" t="inlineStr">
        <is>
          <t>formula</t>
        </is>
      </c>
      <c r="E452" t="inlineStr">
        <is>
          <t>Uploaded reference workbook</t>
        </is>
      </c>
    </row>
    <row r="453">
      <c r="A453" t="inlineStr">
        <is>
          <t>Balok</t>
        </is>
      </c>
      <c r="B453" t="inlineStr">
        <is>
          <t>O17</t>
        </is>
      </c>
      <c r="C453">
        <f>IFERROR(I26/12,0)</f>
        <v/>
      </c>
      <c r="D453" t="inlineStr">
        <is>
          <t>error-suppressed-source-formula</t>
        </is>
      </c>
      <c r="E453" t="inlineStr">
        <is>
          <t>Uploaded reference workbook</t>
        </is>
      </c>
    </row>
    <row r="454">
      <c r="A454" t="inlineStr">
        <is>
          <t>Balok</t>
        </is>
      </c>
      <c r="B454" t="inlineStr">
        <is>
          <t>R17</t>
        </is>
      </c>
      <c r="C454">
        <f>IFERROR(Q17*O17,0)</f>
        <v/>
      </c>
      <c r="D454" t="inlineStr">
        <is>
          <t>error-suppressed-source-formula</t>
        </is>
      </c>
      <c r="E454" t="inlineStr">
        <is>
          <t>Uploaded reference workbook</t>
        </is>
      </c>
    </row>
    <row r="455">
      <c r="A455" t="inlineStr">
        <is>
          <t>Balok</t>
        </is>
      </c>
      <c r="B455" t="inlineStr">
        <is>
          <t>M18</t>
        </is>
      </c>
      <c r="C455">
        <f>"Kawat beton: "&amp;D17&amp;" mm"</f>
        <v/>
      </c>
      <c r="D455" t="inlineStr">
        <is>
          <t>formula</t>
        </is>
      </c>
      <c r="E455" t="inlineStr">
        <is>
          <t>Uploaded reference workbook</t>
        </is>
      </c>
    </row>
    <row r="456">
      <c r="A456" t="inlineStr">
        <is>
          <t>Balok</t>
        </is>
      </c>
      <c r="B456" t="inlineStr">
        <is>
          <t>O18</t>
        </is>
      </c>
      <c r="C456">
        <f>I22</f>
        <v/>
      </c>
      <c r="D456" t="inlineStr">
        <is>
          <t>formula</t>
        </is>
      </c>
      <c r="E456" t="inlineStr">
        <is>
          <t>Uploaded reference workbook</t>
        </is>
      </c>
    </row>
    <row r="457">
      <c r="A457" t="inlineStr">
        <is>
          <t>Balok</t>
        </is>
      </c>
      <c r="B457" t="inlineStr">
        <is>
          <t>R18</t>
        </is>
      </c>
      <c r="C457">
        <f>IFERROR(Q18*O18,0)</f>
        <v/>
      </c>
      <c r="D457" t="inlineStr">
        <is>
          <t>error-suppressed-source-formula</t>
        </is>
      </c>
      <c r="E457" t="inlineStr">
        <is>
          <t>Uploaded reference workbook</t>
        </is>
      </c>
    </row>
    <row r="458">
      <c r="A458" t="inlineStr">
        <is>
          <t>Balok</t>
        </is>
      </c>
      <c r="B458" t="inlineStr">
        <is>
          <t>I19</t>
        </is>
      </c>
      <c r="C458">
        <f>R47</f>
        <v/>
      </c>
      <c r="D458" t="inlineStr">
        <is>
          <t>formula</t>
        </is>
      </c>
      <c r="E458" t="inlineStr">
        <is>
          <t>Uploaded reference workbook</t>
        </is>
      </c>
    </row>
    <row r="459">
      <c r="A459" t="inlineStr">
        <is>
          <t>Balok</t>
        </is>
      </c>
      <c r="B459" t="inlineStr">
        <is>
          <t>M19</t>
        </is>
      </c>
      <c r="C459">
        <f>C71</f>
        <v/>
      </c>
      <c r="D459" t="inlineStr">
        <is>
          <t>formula</t>
        </is>
      </c>
      <c r="E459" t="inlineStr">
        <is>
          <t>Uploaded reference workbook</t>
        </is>
      </c>
    </row>
    <row r="460">
      <c r="A460" t="inlineStr">
        <is>
          <t>Balok</t>
        </is>
      </c>
      <c r="B460" t="inlineStr">
        <is>
          <t>O19</t>
        </is>
      </c>
      <c r="C460">
        <f>H71</f>
        <v/>
      </c>
      <c r="D460" t="inlineStr">
        <is>
          <t>formula</t>
        </is>
      </c>
      <c r="E460" t="inlineStr">
        <is>
          <t>Uploaded reference workbook</t>
        </is>
      </c>
    </row>
    <row r="461">
      <c r="A461" t="inlineStr">
        <is>
          <t>Balok</t>
        </is>
      </c>
      <c r="B461" t="inlineStr">
        <is>
          <t>R19</t>
        </is>
      </c>
      <c r="C461">
        <f>IFERROR(Q19*O19,0)</f>
        <v/>
      </c>
      <c r="D461" t="inlineStr">
        <is>
          <t>error-suppressed-source-formula</t>
        </is>
      </c>
      <c r="E461" t="inlineStr">
        <is>
          <t>Uploaded reference workbook</t>
        </is>
      </c>
    </row>
    <row r="462">
      <c r="A462" t="inlineStr">
        <is>
          <t>Balok</t>
        </is>
      </c>
      <c r="B462" t="inlineStr">
        <is>
          <t>I20</t>
        </is>
      </c>
      <c r="C462">
        <f>IFERROR((D9*D11*2)*D12,0)</f>
        <v/>
      </c>
      <c r="D462" t="inlineStr">
        <is>
          <t>error-suppressed-source-formula</t>
        </is>
      </c>
      <c r="E462" t="inlineStr">
        <is>
          <t>Uploaded reference workbook</t>
        </is>
      </c>
    </row>
    <row r="463">
      <c r="A463" t="inlineStr">
        <is>
          <t>Balok</t>
        </is>
      </c>
      <c r="B463" t="inlineStr">
        <is>
          <t>M20</t>
        </is>
      </c>
      <c r="C463">
        <f>C72</f>
        <v/>
      </c>
      <c r="D463" t="inlineStr">
        <is>
          <t>formula</t>
        </is>
      </c>
      <c r="E463" t="inlineStr">
        <is>
          <t>Uploaded reference workbook</t>
        </is>
      </c>
    </row>
    <row r="464">
      <c r="A464" t="inlineStr">
        <is>
          <t>Balok</t>
        </is>
      </c>
      <c r="B464" t="inlineStr">
        <is>
          <t>O20</t>
        </is>
      </c>
      <c r="C464">
        <f>H72</f>
        <v/>
      </c>
      <c r="D464" t="inlineStr">
        <is>
          <t>formula</t>
        </is>
      </c>
      <c r="E464" t="inlineStr">
        <is>
          <t>Uploaded reference workbook</t>
        </is>
      </c>
    </row>
    <row r="465">
      <c r="A465" t="inlineStr">
        <is>
          <t>Balok</t>
        </is>
      </c>
      <c r="B465" t="inlineStr">
        <is>
          <t>R20</t>
        </is>
      </c>
      <c r="C465">
        <f>IFERROR(Q20*O20,0)</f>
        <v/>
      </c>
      <c r="D465" t="inlineStr">
        <is>
          <t>error-suppressed-source-formula</t>
        </is>
      </c>
      <c r="E465" t="inlineStr">
        <is>
          <t>Uploaded reference workbook</t>
        </is>
      </c>
    </row>
    <row r="466">
      <c r="A466" t="inlineStr">
        <is>
          <t>Balok</t>
        </is>
      </c>
      <c r="B466" t="inlineStr">
        <is>
          <t>I21</t>
        </is>
      </c>
      <c r="C466">
        <f>IFERROR((D9*D10*D11)*D12,0)</f>
        <v/>
      </c>
      <c r="D466" t="inlineStr">
        <is>
          <t>error-suppressed-source-formula</t>
        </is>
      </c>
      <c r="E466" t="inlineStr">
        <is>
          <t>Uploaded reference workbook</t>
        </is>
      </c>
    </row>
    <row r="467">
      <c r="A467" t="inlineStr">
        <is>
          <t>Balok</t>
        </is>
      </c>
      <c r="B467" t="inlineStr">
        <is>
          <t>M21</t>
        </is>
      </c>
      <c r="C467">
        <f>C73</f>
        <v/>
      </c>
      <c r="D467" t="inlineStr">
        <is>
          <t>formula</t>
        </is>
      </c>
      <c r="E467" t="inlineStr">
        <is>
          <t>Uploaded reference workbook</t>
        </is>
      </c>
    </row>
    <row r="468">
      <c r="A468" t="inlineStr">
        <is>
          <t>Balok</t>
        </is>
      </c>
      <c r="B468" t="inlineStr">
        <is>
          <t>O21</t>
        </is>
      </c>
      <c r="C468">
        <f>H73</f>
        <v/>
      </c>
      <c r="D468" t="inlineStr">
        <is>
          <t>formula</t>
        </is>
      </c>
      <c r="E468" t="inlineStr">
        <is>
          <t>Uploaded reference workbook</t>
        </is>
      </c>
    </row>
    <row r="469">
      <c r="A469" t="inlineStr">
        <is>
          <t>Balok</t>
        </is>
      </c>
      <c r="B469" t="inlineStr">
        <is>
          <t>R21</t>
        </is>
      </c>
      <c r="C469">
        <f>IFERROR(Q21*O21,0)</f>
        <v/>
      </c>
      <c r="D469" t="inlineStr">
        <is>
          <t>error-suppressed-source-formula</t>
        </is>
      </c>
      <c r="E469" t="inlineStr">
        <is>
          <t>Uploaded reference workbook</t>
        </is>
      </c>
    </row>
    <row r="470">
      <c r="A470" t="inlineStr">
        <is>
          <t>Balok</t>
        </is>
      </c>
      <c r="B470" t="inlineStr">
        <is>
          <t>I22</t>
        </is>
      </c>
      <c r="C470">
        <f>IFERROR((R42*I27)*D27,0)</f>
        <v/>
      </c>
      <c r="D470" t="inlineStr">
        <is>
          <t>error-suppressed-source-formula</t>
        </is>
      </c>
      <c r="E470" t="inlineStr">
        <is>
          <t>Uploaded reference workbook</t>
        </is>
      </c>
    </row>
    <row r="471">
      <c r="A471" t="inlineStr">
        <is>
          <t>Balok</t>
        </is>
      </c>
      <c r="B471" t="inlineStr">
        <is>
          <t>M22</t>
        </is>
      </c>
      <c r="C471">
        <f>C74</f>
        <v/>
      </c>
      <c r="D471" t="inlineStr">
        <is>
          <t>formula</t>
        </is>
      </c>
      <c r="E471" t="inlineStr">
        <is>
          <t>Uploaded reference workbook</t>
        </is>
      </c>
    </row>
    <row r="472">
      <c r="A472" t="inlineStr">
        <is>
          <t>Balok</t>
        </is>
      </c>
      <c r="B472" t="inlineStr">
        <is>
          <t>O22</t>
        </is>
      </c>
      <c r="C472">
        <f>H74</f>
        <v/>
      </c>
      <c r="D472" t="inlineStr">
        <is>
          <t>formula</t>
        </is>
      </c>
      <c r="E472" t="inlineStr">
        <is>
          <t>Uploaded reference workbook</t>
        </is>
      </c>
    </row>
    <row r="473">
      <c r="A473" t="inlineStr">
        <is>
          <t>Balok</t>
        </is>
      </c>
      <c r="B473" t="inlineStr">
        <is>
          <t>R22</t>
        </is>
      </c>
      <c r="C473">
        <f>IFERROR(Q22*O22,0)</f>
        <v/>
      </c>
      <c r="D473" t="inlineStr">
        <is>
          <t>error-suppressed-source-formula</t>
        </is>
      </c>
      <c r="E473" t="inlineStr">
        <is>
          <t>Uploaded reference workbook</t>
        </is>
      </c>
    </row>
    <row r="474">
      <c r="A474" t="inlineStr">
        <is>
          <t>Balok</t>
        </is>
      </c>
      <c r="B474" t="inlineStr">
        <is>
          <t>O23</t>
        </is>
      </c>
      <c r="C474">
        <f>H75</f>
        <v/>
      </c>
      <c r="D474" t="inlineStr">
        <is>
          <t>formula</t>
        </is>
      </c>
      <c r="E474" t="inlineStr">
        <is>
          <t>Uploaded reference workbook</t>
        </is>
      </c>
    </row>
    <row r="475">
      <c r="A475" t="inlineStr">
        <is>
          <t>Balok</t>
        </is>
      </c>
      <c r="B475" t="inlineStr">
        <is>
          <t>R23</t>
        </is>
      </c>
      <c r="C475">
        <f>IFERROR(Q23*O23,0)</f>
        <v/>
      </c>
      <c r="D475" t="inlineStr">
        <is>
          <t>error-suppressed-source-formula</t>
        </is>
      </c>
      <c r="E475" t="inlineStr">
        <is>
          <t>Uploaded reference workbook</t>
        </is>
      </c>
    </row>
    <row r="476">
      <c r="A476" t="inlineStr">
        <is>
          <t>Balok</t>
        </is>
      </c>
      <c r="B476" t="inlineStr">
        <is>
          <t>I24</t>
        </is>
      </c>
      <c r="C476">
        <f>IFERROR(I9*D12,0)</f>
        <v/>
      </c>
      <c r="D476" t="inlineStr">
        <is>
          <t>error-suppressed-source-formula</t>
        </is>
      </c>
      <c r="E476" t="inlineStr">
        <is>
          <t>Uploaded reference workbook</t>
        </is>
      </c>
    </row>
    <row r="477">
      <c r="A477" t="inlineStr">
        <is>
          <t>Balok</t>
        </is>
      </c>
      <c r="B477" t="inlineStr">
        <is>
          <t>M24</t>
        </is>
      </c>
      <c r="C477">
        <f>C85</f>
        <v/>
      </c>
      <c r="D477" t="inlineStr">
        <is>
          <t>formula</t>
        </is>
      </c>
      <c r="E477" t="inlineStr">
        <is>
          <t>Uploaded reference workbook</t>
        </is>
      </c>
    </row>
    <row r="478">
      <c r="A478" t="inlineStr">
        <is>
          <t>Balok</t>
        </is>
      </c>
      <c r="B478" t="inlineStr">
        <is>
          <t>O24</t>
        </is>
      </c>
      <c r="C478">
        <f>H85</f>
        <v/>
      </c>
      <c r="D478" t="inlineStr">
        <is>
          <t>formula</t>
        </is>
      </c>
      <c r="E478" t="inlineStr">
        <is>
          <t>Uploaded reference workbook</t>
        </is>
      </c>
    </row>
    <row r="479">
      <c r="A479" t="inlineStr">
        <is>
          <t>Balok</t>
        </is>
      </c>
      <c r="B479" t="inlineStr">
        <is>
          <t>R24</t>
        </is>
      </c>
      <c r="C479">
        <f>IFERROR(Q24*O24,0)</f>
        <v/>
      </c>
      <c r="D479" t="inlineStr">
        <is>
          <t>error-suppressed-source-formula</t>
        </is>
      </c>
      <c r="E479" t="inlineStr">
        <is>
          <t>Uploaded reference workbook</t>
        </is>
      </c>
    </row>
    <row r="480">
      <c r="A480" t="inlineStr">
        <is>
          <t>Balok</t>
        </is>
      </c>
      <c r="B480" t="inlineStr">
        <is>
          <t>D25</t>
        </is>
      </c>
      <c r="C480">
        <f>((D10+D11)*2)-(D24*8/100)+(10*D16*2/1000)</f>
        <v/>
      </c>
      <c r="D480" t="inlineStr">
        <is>
          <t>formula</t>
        </is>
      </c>
      <c r="E480" t="inlineStr">
        <is>
          <t>Uploaded reference workbook</t>
        </is>
      </c>
    </row>
    <row r="481">
      <c r="A481" t="inlineStr">
        <is>
          <t>Balok</t>
        </is>
      </c>
      <c r="B481" t="inlineStr">
        <is>
          <t>I25</t>
        </is>
      </c>
      <c r="C481">
        <f>IFERROR(I10*D12,0)</f>
        <v/>
      </c>
      <c r="D481" t="inlineStr">
        <is>
          <t>error-suppressed-source-formula</t>
        </is>
      </c>
      <c r="E481" t="inlineStr">
        <is>
          <t>Uploaded reference workbook</t>
        </is>
      </c>
    </row>
    <row r="482">
      <c r="A482" t="inlineStr">
        <is>
          <t>Balok</t>
        </is>
      </c>
      <c r="B482" t="inlineStr">
        <is>
          <t>M25</t>
        </is>
      </c>
      <c r="C482">
        <f>C86</f>
        <v/>
      </c>
      <c r="D482" t="inlineStr">
        <is>
          <t>formula</t>
        </is>
      </c>
      <c r="E482" t="inlineStr">
        <is>
          <t>Uploaded reference workbook</t>
        </is>
      </c>
    </row>
    <row r="483">
      <c r="A483" t="inlineStr">
        <is>
          <t>Balok</t>
        </is>
      </c>
      <c r="B483" t="inlineStr">
        <is>
          <t>O25</t>
        </is>
      </c>
      <c r="C483">
        <f>H86</f>
        <v/>
      </c>
      <c r="D483" t="inlineStr">
        <is>
          <t>formula</t>
        </is>
      </c>
      <c r="E483" t="inlineStr">
        <is>
          <t>Uploaded reference workbook</t>
        </is>
      </c>
    </row>
    <row r="484">
      <c r="A484" t="inlineStr">
        <is>
          <t>Balok</t>
        </is>
      </c>
      <c r="B484" t="inlineStr">
        <is>
          <t>R25</t>
        </is>
      </c>
      <c r="C484">
        <f>IFERROR(Q25*O25,0)</f>
        <v/>
      </c>
      <c r="D484" t="inlineStr">
        <is>
          <t>error-suppressed-source-formula</t>
        </is>
      </c>
      <c r="E484" t="inlineStr">
        <is>
          <t>Uploaded reference workbook</t>
        </is>
      </c>
    </row>
    <row r="485">
      <c r="A485" t="inlineStr">
        <is>
          <t>Balok</t>
        </is>
      </c>
      <c r="B485" t="inlineStr">
        <is>
          <t>I26</t>
        </is>
      </c>
      <c r="C485">
        <f>IFERROR(I11*D12,0)</f>
        <v/>
      </c>
      <c r="D485" t="inlineStr">
        <is>
          <t>error-suppressed-source-formula</t>
        </is>
      </c>
      <c r="E485" t="inlineStr">
        <is>
          <t>Uploaded reference workbook</t>
        </is>
      </c>
    </row>
    <row r="486">
      <c r="A486" t="inlineStr">
        <is>
          <t>Balok</t>
        </is>
      </c>
      <c r="B486" t="inlineStr">
        <is>
          <t>M26</t>
        </is>
      </c>
      <c r="C486">
        <f>C87</f>
        <v/>
      </c>
      <c r="D486" t="inlineStr">
        <is>
          <t>formula</t>
        </is>
      </c>
      <c r="E486" t="inlineStr">
        <is>
          <t>Uploaded reference workbook</t>
        </is>
      </c>
    </row>
    <row r="487">
      <c r="A487" t="inlineStr">
        <is>
          <t>Balok</t>
        </is>
      </c>
      <c r="B487" t="inlineStr">
        <is>
          <t>O26</t>
        </is>
      </c>
      <c r="C487">
        <f>H87</f>
        <v/>
      </c>
      <c r="D487" t="inlineStr">
        <is>
          <t>formula</t>
        </is>
      </c>
      <c r="E487" t="inlineStr">
        <is>
          <t>Uploaded reference workbook</t>
        </is>
      </c>
    </row>
    <row r="488">
      <c r="A488" t="inlineStr">
        <is>
          <t>Balok</t>
        </is>
      </c>
      <c r="B488" t="inlineStr">
        <is>
          <t>R26</t>
        </is>
      </c>
      <c r="C488">
        <f>IFERROR(Q26*O26,0)</f>
        <v/>
      </c>
      <c r="D488" t="inlineStr">
        <is>
          <t>error-suppressed-source-formula</t>
        </is>
      </c>
      <c r="E488" t="inlineStr">
        <is>
          <t>Uploaded reference workbook</t>
        </is>
      </c>
    </row>
    <row r="489">
      <c r="A489" t="inlineStr">
        <is>
          <t>Balok</t>
        </is>
      </c>
      <c r="B489" t="inlineStr">
        <is>
          <t>I27</t>
        </is>
      </c>
      <c r="C489">
        <f>IFERROR(I12*D12,0)</f>
        <v/>
      </c>
      <c r="D489" t="inlineStr">
        <is>
          <t>error-suppressed-source-formula</t>
        </is>
      </c>
      <c r="E489" t="inlineStr">
        <is>
          <t>Uploaded reference workbook</t>
        </is>
      </c>
    </row>
    <row r="490">
      <c r="A490" t="inlineStr">
        <is>
          <t>Balok</t>
        </is>
      </c>
      <c r="B490" t="inlineStr">
        <is>
          <t>M27</t>
        </is>
      </c>
      <c r="C490">
        <f>C88</f>
        <v/>
      </c>
      <c r="D490" t="inlineStr">
        <is>
          <t>formula</t>
        </is>
      </c>
      <c r="E490" t="inlineStr">
        <is>
          <t>Uploaded reference workbook</t>
        </is>
      </c>
    </row>
    <row r="491">
      <c r="A491" t="inlineStr">
        <is>
          <t>Balok</t>
        </is>
      </c>
      <c r="B491" t="inlineStr">
        <is>
          <t>O27</t>
        </is>
      </c>
      <c r="C491">
        <f>H88</f>
        <v/>
      </c>
      <c r="D491" t="inlineStr">
        <is>
          <t>formula</t>
        </is>
      </c>
      <c r="E491" t="inlineStr">
        <is>
          <t>Uploaded reference workbook</t>
        </is>
      </c>
    </row>
    <row r="492">
      <c r="A492" t="inlineStr">
        <is>
          <t>Balok</t>
        </is>
      </c>
      <c r="B492" t="inlineStr">
        <is>
          <t>R27</t>
        </is>
      </c>
      <c r="C492">
        <f>IFERROR(Q27*O27,0)</f>
        <v/>
      </c>
      <c r="D492" t="inlineStr">
        <is>
          <t>error-suppressed-source-formula</t>
        </is>
      </c>
      <c r="E492" t="inlineStr">
        <is>
          <t>Uploaded reference workbook</t>
        </is>
      </c>
    </row>
    <row r="493">
      <c r="A493" t="inlineStr">
        <is>
          <t>Balok</t>
        </is>
      </c>
      <c r="B493" t="inlineStr">
        <is>
          <t>R28</t>
        </is>
      </c>
      <c r="C493">
        <f>SUM(R15:R27)</f>
        <v/>
      </c>
      <c r="D493" t="inlineStr">
        <is>
          <t>formula</t>
        </is>
      </c>
      <c r="E493" t="inlineStr">
        <is>
          <t>Uploaded reference workbook</t>
        </is>
      </c>
    </row>
    <row r="494">
      <c r="A494" t="inlineStr">
        <is>
          <t>Balok</t>
        </is>
      </c>
      <c r="B494" t="inlineStr">
        <is>
          <t>R29</t>
        </is>
      </c>
      <c r="C494">
        <f>IFERROR(R13+R28,0)</f>
        <v/>
      </c>
      <c r="D494" t="inlineStr">
        <is>
          <t>error-suppressed-source-formula</t>
        </is>
      </c>
      <c r="E494" t="inlineStr">
        <is>
          <t>Uploaded reference workbook</t>
        </is>
      </c>
    </row>
    <row r="495">
      <c r="A495" t="inlineStr">
        <is>
          <t>Balok</t>
        </is>
      </c>
      <c r="B495" t="inlineStr">
        <is>
          <t>I31</t>
        </is>
      </c>
      <c r="C495">
        <f>IFERROR((D19+D20)*D26,0)</f>
        <v/>
      </c>
      <c r="D495" t="inlineStr">
        <is>
          <t>error-suppressed-source-formula</t>
        </is>
      </c>
      <c r="E495" t="inlineStr">
        <is>
          <t>Uploaded reference workbook</t>
        </is>
      </c>
    </row>
    <row r="496">
      <c r="A496" t="inlineStr">
        <is>
          <t>Balok</t>
        </is>
      </c>
      <c r="B496" t="inlineStr">
        <is>
          <t>I32</t>
        </is>
      </c>
      <c r="C496">
        <f>IFERROR((I16+I17)+1,0)</f>
        <v/>
      </c>
      <c r="D496" t="inlineStr">
        <is>
          <t>error-suppressed-source-formula</t>
        </is>
      </c>
      <c r="E496" t="inlineStr">
        <is>
          <t>Uploaded reference workbook</t>
        </is>
      </c>
    </row>
    <row r="497">
      <c r="A497" t="inlineStr">
        <is>
          <t>Balok</t>
        </is>
      </c>
      <c r="B497" t="inlineStr">
        <is>
          <t>R41</t>
        </is>
      </c>
      <c r="C497">
        <f>((D17/1000))</f>
        <v/>
      </c>
      <c r="D497" t="inlineStr">
        <is>
          <t>formula</t>
        </is>
      </c>
      <c r="E497" t="inlineStr">
        <is>
          <t>Uploaded reference workbook</t>
        </is>
      </c>
    </row>
    <row r="498">
      <c r="A498" t="inlineStr">
        <is>
          <t>Balok</t>
        </is>
      </c>
      <c r="B498" t="inlineStr">
        <is>
          <t>R42</t>
        </is>
      </c>
      <c r="C498">
        <f>PI()*(R41/2)^2</f>
        <v/>
      </c>
      <c r="D498" t="inlineStr">
        <is>
          <t>formula</t>
        </is>
      </c>
      <c r="E498" t="inlineStr">
        <is>
          <t>Uploaded reference workbook</t>
        </is>
      </c>
    </row>
    <row r="499">
      <c r="A499" t="inlineStr">
        <is>
          <t>Balok</t>
        </is>
      </c>
      <c r="B499" t="inlineStr">
        <is>
          <t>Q44</t>
        </is>
      </c>
      <c r="C499">
        <f>((D14/1000))</f>
        <v/>
      </c>
      <c r="D499" t="inlineStr">
        <is>
          <t>formula</t>
        </is>
      </c>
      <c r="E499" t="inlineStr">
        <is>
          <t>Uploaded reference workbook</t>
        </is>
      </c>
    </row>
    <row r="500">
      <c r="A500" t="inlineStr">
        <is>
          <t>Balok</t>
        </is>
      </c>
      <c r="B500" t="inlineStr">
        <is>
          <t>R44</t>
        </is>
      </c>
      <c r="C500">
        <f>IFERROR((Q45*I24)*D27,0)</f>
        <v/>
      </c>
      <c r="D500" t="inlineStr">
        <is>
          <t>error-suppressed-source-formula</t>
        </is>
      </c>
      <c r="E500" t="inlineStr">
        <is>
          <t>Uploaded reference workbook</t>
        </is>
      </c>
    </row>
    <row r="501">
      <c r="A501" t="inlineStr">
        <is>
          <t>Balok</t>
        </is>
      </c>
      <c r="B501" t="inlineStr">
        <is>
          <t>Q45</t>
        </is>
      </c>
      <c r="C501">
        <f>PI()*(Q44/2)^2</f>
        <v/>
      </c>
      <c r="D501" t="inlineStr">
        <is>
          <t>formula</t>
        </is>
      </c>
      <c r="E501" t="inlineStr">
        <is>
          <t>Uploaded reference workbook</t>
        </is>
      </c>
    </row>
    <row r="502">
      <c r="A502" t="inlineStr">
        <is>
          <t>Balok</t>
        </is>
      </c>
      <c r="B502" t="inlineStr">
        <is>
          <t>R45</t>
        </is>
      </c>
      <c r="C502">
        <f>IFERROR((Q48*I25)*D27,0)</f>
        <v/>
      </c>
      <c r="D502" t="inlineStr">
        <is>
          <t>error-suppressed-source-formula</t>
        </is>
      </c>
      <c r="E502" t="inlineStr">
        <is>
          <t>Uploaded reference workbook</t>
        </is>
      </c>
    </row>
    <row r="503">
      <c r="A503" t="inlineStr">
        <is>
          <t>Balok</t>
        </is>
      </c>
      <c r="B503" t="inlineStr">
        <is>
          <t>R46</t>
        </is>
      </c>
      <c r="C503">
        <f>IFERROR((Q51*I26)*D27,0)</f>
        <v/>
      </c>
      <c r="D503" t="inlineStr">
        <is>
          <t>error-suppressed-source-formula</t>
        </is>
      </c>
      <c r="E503" t="inlineStr">
        <is>
          <t>Uploaded reference workbook</t>
        </is>
      </c>
    </row>
    <row r="504">
      <c r="A504" t="inlineStr">
        <is>
          <t>Balok</t>
        </is>
      </c>
      <c r="B504" t="inlineStr">
        <is>
          <t>Q47</t>
        </is>
      </c>
      <c r="C504">
        <f>((D15/1000))</f>
        <v/>
      </c>
      <c r="D504" t="inlineStr">
        <is>
          <t>formula</t>
        </is>
      </c>
      <c r="E504" t="inlineStr">
        <is>
          <t>Uploaded reference workbook</t>
        </is>
      </c>
    </row>
    <row r="505">
      <c r="A505" t="inlineStr">
        <is>
          <t>Balok</t>
        </is>
      </c>
      <c r="B505" t="inlineStr">
        <is>
          <t>R47</t>
        </is>
      </c>
      <c r="C505">
        <f>SUM(R44:R46)</f>
        <v/>
      </c>
      <c r="D505" t="inlineStr">
        <is>
          <t>formula</t>
        </is>
      </c>
      <c r="E505" t="inlineStr">
        <is>
          <t>Uploaded reference workbook</t>
        </is>
      </c>
    </row>
    <row r="506">
      <c r="A506" t="inlineStr">
        <is>
          <t>Balok</t>
        </is>
      </c>
      <c r="B506" t="inlineStr">
        <is>
          <t>Q48</t>
        </is>
      </c>
      <c r="C506">
        <f>PI()*(Q47/2)^2</f>
        <v/>
      </c>
      <c r="D506" t="inlineStr">
        <is>
          <t>formula</t>
        </is>
      </c>
      <c r="E506" t="inlineStr">
        <is>
          <t>Uploaded reference workbook</t>
        </is>
      </c>
    </row>
    <row r="507">
      <c r="A507" t="inlineStr">
        <is>
          <t>Balok</t>
        </is>
      </c>
      <c r="B507" t="inlineStr">
        <is>
          <t>Q50</t>
        </is>
      </c>
      <c r="C507">
        <f>((D16/1000))</f>
        <v/>
      </c>
      <c r="D507" t="inlineStr">
        <is>
          <t>formula</t>
        </is>
      </c>
      <c r="E507" t="inlineStr">
        <is>
          <t>Uploaded reference workbook</t>
        </is>
      </c>
    </row>
    <row r="508">
      <c r="A508" t="inlineStr">
        <is>
          <t>Balok</t>
        </is>
      </c>
      <c r="B508" t="inlineStr">
        <is>
          <t>Q51</t>
        </is>
      </c>
      <c r="C508">
        <f>PI()*(Q50/2)^2</f>
        <v/>
      </c>
      <c r="D508" t="inlineStr">
        <is>
          <t>formula</t>
        </is>
      </c>
      <c r="E508" t="inlineStr">
        <is>
          <t>Uploaded reference workbook</t>
        </is>
      </c>
    </row>
    <row r="509">
      <c r="A509" t="inlineStr">
        <is>
          <t>Balok</t>
        </is>
      </c>
      <c r="B509" t="inlineStr">
        <is>
          <t>H55</t>
        </is>
      </c>
      <c r="C509">
        <f>IFERROR(I19*D55,0)</f>
        <v/>
      </c>
      <c r="D509" t="inlineStr">
        <is>
          <t>error-suppressed-source-formula</t>
        </is>
      </c>
      <c r="E509" t="inlineStr">
        <is>
          <t>Uploaded reference workbook</t>
        </is>
      </c>
    </row>
    <row r="510">
      <c r="A510" t="inlineStr">
        <is>
          <t>Balok</t>
        </is>
      </c>
      <c r="B510" t="inlineStr">
        <is>
          <t>I55</t>
        </is>
      </c>
      <c r="C510">
        <f>H55+H66+H80+H93</f>
        <v/>
      </c>
      <c r="D510" t="inlineStr">
        <is>
          <t>formula</t>
        </is>
      </c>
      <c r="E510" t="inlineStr">
        <is>
          <t>Uploaded reference workbook</t>
        </is>
      </c>
    </row>
    <row r="511">
      <c r="A511" t="inlineStr">
        <is>
          <t>Balok</t>
        </is>
      </c>
      <c r="B511" t="inlineStr">
        <is>
          <t>H56</t>
        </is>
      </c>
      <c r="C511">
        <f>IFERROR(I19*D56,0)</f>
        <v/>
      </c>
      <c r="D511" t="inlineStr">
        <is>
          <t>error-suppressed-source-formula</t>
        </is>
      </c>
      <c r="E511" t="inlineStr">
        <is>
          <t>Uploaded reference workbook</t>
        </is>
      </c>
    </row>
    <row r="512">
      <c r="A512" t="inlineStr">
        <is>
          <t>Balok</t>
        </is>
      </c>
      <c r="B512" t="inlineStr">
        <is>
          <t>I56</t>
        </is>
      </c>
      <c r="C512">
        <f>H56+H67+H81</f>
        <v/>
      </c>
      <c r="D512" t="inlineStr">
        <is>
          <t>formula</t>
        </is>
      </c>
      <c r="E512" t="inlineStr">
        <is>
          <t>Uploaded reference workbook</t>
        </is>
      </c>
    </row>
    <row r="513">
      <c r="A513" t="inlineStr">
        <is>
          <t>Balok</t>
        </is>
      </c>
      <c r="B513" t="inlineStr">
        <is>
          <t>H57</t>
        </is>
      </c>
      <c r="C513">
        <f>IFERROR(I19*D57,0)</f>
        <v/>
      </c>
      <c r="D513" t="inlineStr">
        <is>
          <t>error-suppressed-source-formula</t>
        </is>
      </c>
      <c r="E513" t="inlineStr">
        <is>
          <t>Uploaded reference workbook</t>
        </is>
      </c>
    </row>
    <row r="514">
      <c r="A514" t="inlineStr">
        <is>
          <t>Balok</t>
        </is>
      </c>
      <c r="B514" t="inlineStr">
        <is>
          <t>I57</t>
        </is>
      </c>
      <c r="C514">
        <f>H57+H68+H82</f>
        <v/>
      </c>
      <c r="D514" t="inlineStr">
        <is>
          <t>formula</t>
        </is>
      </c>
      <c r="E514" t="inlineStr">
        <is>
          <t>Uploaded reference workbook</t>
        </is>
      </c>
    </row>
    <row r="515">
      <c r="A515" t="inlineStr">
        <is>
          <t>Balok</t>
        </is>
      </c>
      <c r="B515" t="inlineStr">
        <is>
          <t>H58</t>
        </is>
      </c>
      <c r="C515">
        <f>IFERROR(I19*D58,0)</f>
        <v/>
      </c>
      <c r="D515" t="inlineStr">
        <is>
          <t>error-suppressed-source-formula</t>
        </is>
      </c>
      <c r="E515" t="inlineStr">
        <is>
          <t>Uploaded reference workbook</t>
        </is>
      </c>
    </row>
    <row r="516">
      <c r="A516" t="inlineStr">
        <is>
          <t>Balok</t>
        </is>
      </c>
      <c r="B516" t="inlineStr">
        <is>
          <t>I58</t>
        </is>
      </c>
      <c r="C516">
        <f>H58+H69+H83+H94</f>
        <v/>
      </c>
      <c r="D516" t="inlineStr">
        <is>
          <t>formula</t>
        </is>
      </c>
      <c r="E516" t="inlineStr">
        <is>
          <t>Uploaded reference workbook</t>
        </is>
      </c>
    </row>
    <row r="517">
      <c r="A517" t="inlineStr">
        <is>
          <t>Balok</t>
        </is>
      </c>
      <c r="B517" t="inlineStr">
        <is>
          <t>H66</t>
        </is>
      </c>
      <c r="C517">
        <f>IFERROR(I20*D66,0)</f>
        <v/>
      </c>
      <c r="D517" t="inlineStr">
        <is>
          <t>error-suppressed-source-formula</t>
        </is>
      </c>
      <c r="E517" t="inlineStr">
        <is>
          <t>Uploaded reference workbook</t>
        </is>
      </c>
    </row>
    <row r="518">
      <c r="A518" t="inlineStr">
        <is>
          <t>Balok</t>
        </is>
      </c>
      <c r="B518" t="inlineStr">
        <is>
          <t>H67</t>
        </is>
      </c>
      <c r="C518">
        <f>IFERROR(I20*D67,0)</f>
        <v/>
      </c>
      <c r="D518" t="inlineStr">
        <is>
          <t>error-suppressed-source-formula</t>
        </is>
      </c>
      <c r="E518" t="inlineStr">
        <is>
          <t>Uploaded reference workbook</t>
        </is>
      </c>
    </row>
    <row r="519">
      <c r="A519" t="inlineStr">
        <is>
          <t>Balok</t>
        </is>
      </c>
      <c r="B519" t="inlineStr">
        <is>
          <t>H68</t>
        </is>
      </c>
      <c r="C519">
        <f>IFERROR(I20*D68,0)</f>
        <v/>
      </c>
      <c r="D519" t="inlineStr">
        <is>
          <t>error-suppressed-source-formula</t>
        </is>
      </c>
      <c r="E519" t="inlineStr">
        <is>
          <t>Uploaded reference workbook</t>
        </is>
      </c>
    </row>
    <row r="520">
      <c r="A520" t="inlineStr">
        <is>
          <t>Balok</t>
        </is>
      </c>
      <c r="B520" t="inlineStr">
        <is>
          <t>H69</t>
        </is>
      </c>
      <c r="C520">
        <f>IFERROR(I20*D69,0)</f>
        <v/>
      </c>
      <c r="D520" t="inlineStr">
        <is>
          <t>error-suppressed-source-formula</t>
        </is>
      </c>
      <c r="E520" t="inlineStr">
        <is>
          <t>Uploaded reference workbook</t>
        </is>
      </c>
    </row>
    <row r="521">
      <c r="A521" t="inlineStr">
        <is>
          <t>Balok</t>
        </is>
      </c>
      <c r="B521" t="inlineStr">
        <is>
          <t>H71</t>
        </is>
      </c>
      <c r="C521">
        <f>IFERROR(I20*D71,0)</f>
        <v/>
      </c>
      <c r="D521" t="inlineStr">
        <is>
          <t>error-suppressed-source-formula</t>
        </is>
      </c>
      <c r="E521" t="inlineStr">
        <is>
          <t>Uploaded reference workbook</t>
        </is>
      </c>
    </row>
    <row r="522">
      <c r="A522" t="inlineStr">
        <is>
          <t>Balok</t>
        </is>
      </c>
      <c r="B522" t="inlineStr">
        <is>
          <t>H72</t>
        </is>
      </c>
      <c r="C522">
        <f>IFERROR(I20*D72,0)</f>
        <v/>
      </c>
      <c r="D522" t="inlineStr">
        <is>
          <t>error-suppressed-source-formula</t>
        </is>
      </c>
      <c r="E522" t="inlineStr">
        <is>
          <t>Uploaded reference workbook</t>
        </is>
      </c>
    </row>
    <row r="523">
      <c r="A523" t="inlineStr">
        <is>
          <t>Balok</t>
        </is>
      </c>
      <c r="B523" t="inlineStr">
        <is>
          <t>H73</t>
        </is>
      </c>
      <c r="C523">
        <f>IFERROR(I20*D73,0)</f>
        <v/>
      </c>
      <c r="D523" t="inlineStr">
        <is>
          <t>error-suppressed-source-formula</t>
        </is>
      </c>
      <c r="E523" t="inlineStr">
        <is>
          <t>Uploaded reference workbook</t>
        </is>
      </c>
    </row>
    <row r="524">
      <c r="A524" t="inlineStr">
        <is>
          <t>Balok</t>
        </is>
      </c>
      <c r="B524" t="inlineStr">
        <is>
          <t>H74</t>
        </is>
      </c>
      <c r="C524">
        <f>IFERROR(I20*D74,0)</f>
        <v/>
      </c>
      <c r="D524" t="inlineStr">
        <is>
          <t>error-suppressed-source-formula</t>
        </is>
      </c>
      <c r="E524" t="inlineStr">
        <is>
          <t>Uploaded reference workbook</t>
        </is>
      </c>
    </row>
    <row r="525">
      <c r="A525" t="inlineStr">
        <is>
          <t>Balok</t>
        </is>
      </c>
      <c r="B525" t="inlineStr">
        <is>
          <t>H75</t>
        </is>
      </c>
      <c r="C525">
        <f>IFERROR(I20*D75,0)</f>
        <v/>
      </c>
      <c r="D525" t="inlineStr">
        <is>
          <t>error-suppressed-source-formula</t>
        </is>
      </c>
      <c r="E525" t="inlineStr">
        <is>
          <t>Uploaded reference workbook</t>
        </is>
      </c>
    </row>
    <row r="526">
      <c r="A526" t="inlineStr">
        <is>
          <t>Balok</t>
        </is>
      </c>
      <c r="B526" t="inlineStr">
        <is>
          <t>H80</t>
        </is>
      </c>
      <c r="C526">
        <f>IFERROR(I21*D80,0)</f>
        <v/>
      </c>
      <c r="D526" t="inlineStr">
        <is>
          <t>error-suppressed-source-formula</t>
        </is>
      </c>
      <c r="E526" t="inlineStr">
        <is>
          <t>Uploaded reference workbook</t>
        </is>
      </c>
    </row>
    <row r="527">
      <c r="A527" t="inlineStr">
        <is>
          <t>Balok</t>
        </is>
      </c>
      <c r="B527" t="inlineStr">
        <is>
          <t>H81</t>
        </is>
      </c>
      <c r="C527">
        <f>IFERROR(I21*D81,0)</f>
        <v/>
      </c>
      <c r="D527" t="inlineStr">
        <is>
          <t>error-suppressed-source-formula</t>
        </is>
      </c>
      <c r="E527" t="inlineStr">
        <is>
          <t>Uploaded reference workbook</t>
        </is>
      </c>
    </row>
    <row r="528">
      <c r="A528" t="inlineStr">
        <is>
          <t>Balok</t>
        </is>
      </c>
      <c r="B528" t="inlineStr">
        <is>
          <t>H82</t>
        </is>
      </c>
      <c r="C528">
        <f>IFERROR(I21*D82,0)</f>
        <v/>
      </c>
      <c r="D528" t="inlineStr">
        <is>
          <t>error-suppressed-source-formula</t>
        </is>
      </c>
      <c r="E528" t="inlineStr">
        <is>
          <t>Uploaded reference workbook</t>
        </is>
      </c>
    </row>
    <row r="529">
      <c r="A529" t="inlineStr">
        <is>
          <t>Balok</t>
        </is>
      </c>
      <c r="B529" t="inlineStr">
        <is>
          <t>H83</t>
        </is>
      </c>
      <c r="C529">
        <f>IFERROR(I21*D83,0)</f>
        <v/>
      </c>
      <c r="D529" t="inlineStr">
        <is>
          <t>error-suppressed-source-formula</t>
        </is>
      </c>
      <c r="E529" t="inlineStr">
        <is>
          <t>Uploaded reference workbook</t>
        </is>
      </c>
    </row>
    <row r="530">
      <c r="A530" t="inlineStr">
        <is>
          <t>Balok</t>
        </is>
      </c>
      <c r="B530" t="inlineStr">
        <is>
          <t>H85</t>
        </is>
      </c>
      <c r="C530">
        <f>IFERROR((I21*D85)/50,0)</f>
        <v/>
      </c>
      <c r="D530" t="inlineStr">
        <is>
          <t>error-suppressed-source-formula</t>
        </is>
      </c>
      <c r="E530" t="inlineStr">
        <is>
          <t>Uploaded reference workbook</t>
        </is>
      </c>
    </row>
    <row r="531">
      <c r="A531" t="inlineStr">
        <is>
          <t>Balok</t>
        </is>
      </c>
      <c r="B531" t="inlineStr">
        <is>
          <t>H86</t>
        </is>
      </c>
      <c r="C531">
        <f>IFERROR((I21*D86)/1400,0)</f>
        <v/>
      </c>
      <c r="D531" t="inlineStr">
        <is>
          <t>error-suppressed-source-formula</t>
        </is>
      </c>
      <c r="E531" t="inlineStr">
        <is>
          <t>Uploaded reference workbook</t>
        </is>
      </c>
    </row>
    <row r="532">
      <c r="A532" t="inlineStr">
        <is>
          <t>Balok</t>
        </is>
      </c>
      <c r="B532" t="inlineStr">
        <is>
          <t>H87</t>
        </is>
      </c>
      <c r="C532">
        <f>IFERROR((I21*D87)/1450,0)</f>
        <v/>
      </c>
      <c r="D532" t="inlineStr">
        <is>
          <t>error-suppressed-source-formula</t>
        </is>
      </c>
      <c r="E532" t="inlineStr">
        <is>
          <t>Uploaded reference workbook</t>
        </is>
      </c>
    </row>
    <row r="533">
      <c r="A533" t="inlineStr">
        <is>
          <t>Balok</t>
        </is>
      </c>
      <c r="B533" t="inlineStr">
        <is>
          <t>H88</t>
        </is>
      </c>
      <c r="C533">
        <f>IFERROR(I21*D88,0)</f>
        <v/>
      </c>
      <c r="D533" t="inlineStr">
        <is>
          <t>error-suppressed-source-formula</t>
        </is>
      </c>
      <c r="E533" t="inlineStr">
        <is>
          <t>Uploaded reference workbook</t>
        </is>
      </c>
    </row>
    <row r="534">
      <c r="A534" t="inlineStr">
        <is>
          <t>Balok</t>
        </is>
      </c>
      <c r="B534" t="inlineStr">
        <is>
          <t>H93</t>
        </is>
      </c>
      <c r="C534">
        <f>IFERROR(I20*D93,0)</f>
        <v/>
      </c>
      <c r="D534" t="inlineStr">
        <is>
          <t>error-suppressed-source-formula</t>
        </is>
      </c>
      <c r="E534" t="inlineStr">
        <is>
          <t>Uploaded reference workbook</t>
        </is>
      </c>
    </row>
    <row r="535">
      <c r="A535" t="inlineStr">
        <is>
          <t>Balok</t>
        </is>
      </c>
      <c r="B535" t="inlineStr">
        <is>
          <t>H94</t>
        </is>
      </c>
      <c r="C535">
        <f>IFERROR(I20*D94,0)</f>
        <v/>
      </c>
      <c r="D535" t="inlineStr">
        <is>
          <t>error-suppressed-source-formula</t>
        </is>
      </c>
      <c r="E535" t="inlineStr">
        <is>
          <t>Uploaded reference workbook</t>
        </is>
      </c>
    </row>
    <row r="536">
      <c r="A536" t="inlineStr">
        <is>
          <t>Bata Ringan</t>
        </is>
      </c>
      <c r="B536" t="inlineStr">
        <is>
          <t>N9</t>
        </is>
      </c>
      <c r="C536">
        <f>H56</f>
        <v/>
      </c>
      <c r="D536" t="inlineStr">
        <is>
          <t>formula</t>
        </is>
      </c>
      <c r="E536" t="inlineStr">
        <is>
          <t>Uploaded reference workbook</t>
        </is>
      </c>
    </row>
    <row r="537">
      <c r="A537" t="inlineStr">
        <is>
          <t>Bata Ringan</t>
        </is>
      </c>
      <c r="B537" t="inlineStr">
        <is>
          <t>Q9</t>
        </is>
      </c>
      <c r="C537">
        <f>IFERROR((P9*N9)*K9,0)</f>
        <v/>
      </c>
      <c r="D537" t="inlineStr">
        <is>
          <t>error-suppressed-source-formula</t>
        </is>
      </c>
      <c r="E537" t="inlineStr">
        <is>
          <t>Uploaded reference workbook</t>
        </is>
      </c>
    </row>
    <row r="538">
      <c r="A538" t="inlineStr">
        <is>
          <t>Bata Ringan</t>
        </is>
      </c>
      <c r="B538" t="inlineStr">
        <is>
          <t>N10</t>
        </is>
      </c>
      <c r="C538">
        <f>H57</f>
        <v/>
      </c>
      <c r="D538" t="inlineStr">
        <is>
          <t>formula</t>
        </is>
      </c>
      <c r="E538" t="inlineStr">
        <is>
          <t>Uploaded reference workbook</t>
        </is>
      </c>
    </row>
    <row r="539">
      <c r="A539" t="inlineStr">
        <is>
          <t>Bata Ringan</t>
        </is>
      </c>
      <c r="B539" t="inlineStr">
        <is>
          <t>Q10</t>
        </is>
      </c>
      <c r="C539">
        <f>IFERROR((P10*N10)*K10,0)</f>
        <v/>
      </c>
      <c r="D539" t="inlineStr">
        <is>
          <t>error-suppressed-source-formula</t>
        </is>
      </c>
      <c r="E539" t="inlineStr">
        <is>
          <t>Uploaded reference workbook</t>
        </is>
      </c>
    </row>
    <row r="540">
      <c r="A540" t="inlineStr">
        <is>
          <t>Bata Ringan</t>
        </is>
      </c>
      <c r="B540" t="inlineStr">
        <is>
          <t>N11</t>
        </is>
      </c>
      <c r="C540">
        <f>H58</f>
        <v/>
      </c>
      <c r="D540" t="inlineStr">
        <is>
          <t>formula</t>
        </is>
      </c>
      <c r="E540" t="inlineStr">
        <is>
          <t>Uploaded reference workbook</t>
        </is>
      </c>
    </row>
    <row r="541">
      <c r="A541" t="inlineStr">
        <is>
          <t>Bata Ringan</t>
        </is>
      </c>
      <c r="B541" t="inlineStr">
        <is>
          <t>Q11</t>
        </is>
      </c>
      <c r="C541">
        <f>IFERROR((P11*N11)*K11,0)</f>
        <v/>
      </c>
      <c r="D541" t="inlineStr">
        <is>
          <t>error-suppressed-source-formula</t>
        </is>
      </c>
      <c r="E541" t="inlineStr">
        <is>
          <t>Uploaded reference workbook</t>
        </is>
      </c>
    </row>
    <row r="542">
      <c r="A542" t="inlineStr">
        <is>
          <t>Bata Ringan</t>
        </is>
      </c>
      <c r="B542" t="inlineStr">
        <is>
          <t>N12</t>
        </is>
      </c>
      <c r="C542">
        <f>H59</f>
        <v/>
      </c>
      <c r="D542" t="inlineStr">
        <is>
          <t>formula</t>
        </is>
      </c>
      <c r="E542" t="inlineStr">
        <is>
          <t>Uploaded reference workbook</t>
        </is>
      </c>
    </row>
    <row r="543">
      <c r="A543" t="inlineStr">
        <is>
          <t>Bata Ringan</t>
        </is>
      </c>
      <c r="B543" t="inlineStr">
        <is>
          <t>Q12</t>
        </is>
      </c>
      <c r="C543">
        <f>IFERROR((P12*N12)*K12,0)</f>
        <v/>
      </c>
      <c r="D543" t="inlineStr">
        <is>
          <t>error-suppressed-source-formula</t>
        </is>
      </c>
      <c r="E543" t="inlineStr">
        <is>
          <t>Uploaded reference workbook</t>
        </is>
      </c>
    </row>
    <row r="544">
      <c r="A544" t="inlineStr">
        <is>
          <t>Bata Ringan</t>
        </is>
      </c>
      <c r="B544" t="inlineStr">
        <is>
          <t>Q13</t>
        </is>
      </c>
      <c r="C544">
        <f>SUM(Q9:Q12)</f>
        <v/>
      </c>
      <c r="D544" t="inlineStr">
        <is>
          <t>formula</t>
        </is>
      </c>
      <c r="E544" t="inlineStr">
        <is>
          <t>Uploaded reference workbook</t>
        </is>
      </c>
    </row>
    <row r="545">
      <c r="A545" t="inlineStr">
        <is>
          <t>Bata Ringan</t>
        </is>
      </c>
      <c r="B545" t="inlineStr">
        <is>
          <t>L15</t>
        </is>
      </c>
      <c r="C545">
        <f>C61</f>
        <v/>
      </c>
      <c r="D545" t="inlineStr">
        <is>
          <t>formula</t>
        </is>
      </c>
      <c r="E545" t="inlineStr">
        <is>
          <t>Uploaded reference workbook</t>
        </is>
      </c>
    </row>
    <row r="546">
      <c r="A546" t="inlineStr">
        <is>
          <t>Bata Ringan</t>
        </is>
      </c>
      <c r="B546" t="inlineStr">
        <is>
          <t>N15</t>
        </is>
      </c>
      <c r="C546">
        <f>G61</f>
        <v/>
      </c>
      <c r="D546" t="inlineStr">
        <is>
          <t>formula</t>
        </is>
      </c>
      <c r="E546" t="inlineStr">
        <is>
          <t>Uploaded reference workbook</t>
        </is>
      </c>
    </row>
    <row r="547">
      <c r="A547" t="inlineStr">
        <is>
          <t>Bata Ringan</t>
        </is>
      </c>
      <c r="B547" t="inlineStr">
        <is>
          <t>Q15</t>
        </is>
      </c>
      <c r="C547">
        <f>IFERROR(P15*N15,0)</f>
        <v/>
      </c>
      <c r="D547" t="inlineStr">
        <is>
          <t>error-suppressed-source-formula</t>
        </is>
      </c>
      <c r="E547" t="inlineStr">
        <is>
          <t>Uploaded reference workbook</t>
        </is>
      </c>
    </row>
    <row r="548">
      <c r="A548" t="inlineStr">
        <is>
          <t>Bata Ringan</t>
        </is>
      </c>
      <c r="B548" t="inlineStr">
        <is>
          <t>N16</t>
        </is>
      </c>
      <c r="C548">
        <f>IFERROR(G62/40,0)</f>
        <v/>
      </c>
      <c r="D548" t="inlineStr">
        <is>
          <t>error-suppressed-source-formula</t>
        </is>
      </c>
      <c r="E548" t="inlineStr">
        <is>
          <t>Uploaded reference workbook</t>
        </is>
      </c>
    </row>
    <row r="549">
      <c r="A549" t="inlineStr">
        <is>
          <t>Bata Ringan</t>
        </is>
      </c>
      <c r="B549" t="inlineStr">
        <is>
          <t>Q16</t>
        </is>
      </c>
      <c r="C549">
        <f>IFERROR(P16*N16,0)</f>
        <v/>
      </c>
      <c r="D549" t="inlineStr">
        <is>
          <t>error-suppressed-source-formula</t>
        </is>
      </c>
      <c r="E549" t="inlineStr">
        <is>
          <t>Uploaded reference workbook</t>
        </is>
      </c>
    </row>
    <row r="550">
      <c r="A550" t="inlineStr">
        <is>
          <t>Bata Ringan</t>
        </is>
      </c>
      <c r="B550" t="inlineStr">
        <is>
          <t>L19</t>
        </is>
      </c>
      <c r="C550">
        <f>C72</f>
        <v/>
      </c>
      <c r="D550" t="inlineStr">
        <is>
          <t>formula</t>
        </is>
      </c>
      <c r="E550" t="inlineStr">
        <is>
          <t>Uploaded reference workbook</t>
        </is>
      </c>
    </row>
    <row r="551">
      <c r="A551" t="inlineStr">
        <is>
          <t>Bata Ringan</t>
        </is>
      </c>
      <c r="B551" t="inlineStr">
        <is>
          <t>N19</t>
        </is>
      </c>
      <c r="C551">
        <f>G72</f>
        <v/>
      </c>
      <c r="D551" t="inlineStr">
        <is>
          <t>formula</t>
        </is>
      </c>
      <c r="E551" t="inlineStr">
        <is>
          <t>Uploaded reference workbook</t>
        </is>
      </c>
    </row>
    <row r="552">
      <c r="A552" t="inlineStr">
        <is>
          <t>Bata Ringan</t>
        </is>
      </c>
      <c r="B552" t="inlineStr">
        <is>
          <t>Q19</t>
        </is>
      </c>
      <c r="C552">
        <f>IFERROR(P19*N19,0)</f>
        <v/>
      </c>
      <c r="D552" t="inlineStr">
        <is>
          <t>error-suppressed-source-formula</t>
        </is>
      </c>
      <c r="E552" t="inlineStr">
        <is>
          <t>Uploaded reference workbook</t>
        </is>
      </c>
    </row>
    <row r="553">
      <c r="A553" t="inlineStr">
        <is>
          <t>Bata Ringan</t>
        </is>
      </c>
      <c r="B553" t="inlineStr">
        <is>
          <t>N20</t>
        </is>
      </c>
      <c r="C553">
        <f>IFERROR(G73/40,0)</f>
        <v/>
      </c>
      <c r="D553" t="inlineStr">
        <is>
          <t>error-suppressed-source-formula</t>
        </is>
      </c>
      <c r="E553" t="inlineStr">
        <is>
          <t>Uploaded reference workbook</t>
        </is>
      </c>
    </row>
    <row r="554">
      <c r="A554" t="inlineStr">
        <is>
          <t>Bata Ringan</t>
        </is>
      </c>
      <c r="B554" t="inlineStr">
        <is>
          <t>Q20</t>
        </is>
      </c>
      <c r="C554">
        <f>IFERROR(P20*N20,0)</f>
        <v/>
      </c>
      <c r="D554" t="inlineStr">
        <is>
          <t>error-suppressed-source-formula</t>
        </is>
      </c>
      <c r="E554" t="inlineStr">
        <is>
          <t>Uploaded reference workbook</t>
        </is>
      </c>
    </row>
    <row r="555">
      <c r="A555" t="inlineStr">
        <is>
          <t>Bata Ringan</t>
        </is>
      </c>
      <c r="B555" t="inlineStr">
        <is>
          <t>H23</t>
        </is>
      </c>
      <c r="C555">
        <f>IFERROR((((D9+D10)*D11)-H25)+H24,0)</f>
        <v/>
      </c>
      <c r="D555" t="inlineStr">
        <is>
          <t>error-suppressed-source-formula</t>
        </is>
      </c>
      <c r="E555" t="inlineStr">
        <is>
          <t>Uploaded reference workbook</t>
        </is>
      </c>
    </row>
    <row r="556">
      <c r="A556" t="inlineStr">
        <is>
          <t>Bata Ringan</t>
        </is>
      </c>
      <c r="B556" t="inlineStr">
        <is>
          <t>L23</t>
        </is>
      </c>
      <c r="C556">
        <f>C83</f>
        <v/>
      </c>
      <c r="D556" t="inlineStr">
        <is>
          <t>formula</t>
        </is>
      </c>
      <c r="E556" t="inlineStr">
        <is>
          <t>Uploaded reference workbook</t>
        </is>
      </c>
    </row>
    <row r="557">
      <c r="A557" t="inlineStr">
        <is>
          <t>Bata Ringan</t>
        </is>
      </c>
      <c r="B557" t="inlineStr">
        <is>
          <t>N23</t>
        </is>
      </c>
      <c r="C557">
        <f>G83</f>
        <v/>
      </c>
      <c r="D557" t="inlineStr">
        <is>
          <t>formula</t>
        </is>
      </c>
      <c r="E557" t="inlineStr">
        <is>
          <t>Uploaded reference workbook</t>
        </is>
      </c>
    </row>
    <row r="558">
      <c r="A558" t="inlineStr">
        <is>
          <t>Bata Ringan</t>
        </is>
      </c>
      <c r="B558" t="inlineStr">
        <is>
          <t>Q23</t>
        </is>
      </c>
      <c r="C558">
        <f>IFERROR(P23*N23,0)</f>
        <v/>
      </c>
      <c r="D558" t="inlineStr">
        <is>
          <t>error-suppressed-source-formula</t>
        </is>
      </c>
      <c r="E558" t="inlineStr">
        <is>
          <t>Uploaded reference workbook</t>
        </is>
      </c>
    </row>
    <row r="559">
      <c r="A559" t="inlineStr">
        <is>
          <t>Bata Ringan</t>
        </is>
      </c>
      <c r="B559" t="inlineStr">
        <is>
          <t>H24</t>
        </is>
      </c>
      <c r="C559">
        <f>IFERROR((0.5*H9*H10)*H11,0)</f>
        <v/>
      </c>
      <c r="D559" t="inlineStr">
        <is>
          <t>error-suppressed-source-formula</t>
        </is>
      </c>
      <c r="E559" t="inlineStr">
        <is>
          <t>Uploaded reference workbook</t>
        </is>
      </c>
    </row>
    <row r="560">
      <c r="A560" t="inlineStr">
        <is>
          <t>Bata Ringan</t>
        </is>
      </c>
      <c r="B560" t="inlineStr">
        <is>
          <t>N24</t>
        </is>
      </c>
      <c r="C560">
        <f>IFERROR(G84/40,0)</f>
        <v/>
      </c>
      <c r="D560" t="inlineStr">
        <is>
          <t>error-suppressed-source-formula</t>
        </is>
      </c>
      <c r="E560" t="inlineStr">
        <is>
          <t>Uploaded reference workbook</t>
        </is>
      </c>
    </row>
    <row r="561">
      <c r="A561" t="inlineStr">
        <is>
          <t>Bata Ringan</t>
        </is>
      </c>
      <c r="B561" t="inlineStr">
        <is>
          <t>Q24</t>
        </is>
      </c>
      <c r="C561">
        <f>IFERROR(P24*N24,0)</f>
        <v/>
      </c>
      <c r="D561" t="inlineStr">
        <is>
          <t>error-suppressed-source-formula</t>
        </is>
      </c>
      <c r="E561" t="inlineStr">
        <is>
          <t>Uploaded reference workbook</t>
        </is>
      </c>
    </row>
    <row r="562">
      <c r="A562" t="inlineStr">
        <is>
          <t>Bata Ringan</t>
        </is>
      </c>
      <c r="B562" t="inlineStr">
        <is>
          <t>H25</t>
        </is>
      </c>
      <c r="C562">
        <f>IFERROR(D13*D14*D15+H13*H14*H15+D17*D18*D19+H17+H18+H19,0)</f>
        <v/>
      </c>
      <c r="D562" t="inlineStr">
        <is>
          <t>error-suppressed-source-formula</t>
        </is>
      </c>
      <c r="E562" t="inlineStr">
        <is>
          <t>Uploaded reference workbook</t>
        </is>
      </c>
    </row>
    <row r="563">
      <c r="A563" t="inlineStr">
        <is>
          <t>Bata Ringan</t>
        </is>
      </c>
      <c r="B563" t="inlineStr">
        <is>
          <t>Q25</t>
        </is>
      </c>
      <c r="C563">
        <f>IFERROR(Q15+Q16+Q19+Q20+Q23+Q24,0)</f>
        <v/>
      </c>
      <c r="D563" t="inlineStr">
        <is>
          <t>error-suppressed-source-formula</t>
        </is>
      </c>
      <c r="E563" t="inlineStr">
        <is>
          <t>Uploaded reference workbook</t>
        </is>
      </c>
    </row>
    <row r="564">
      <c r="A564" t="inlineStr">
        <is>
          <t>Bata Ringan</t>
        </is>
      </c>
      <c r="B564" t="inlineStr">
        <is>
          <t>Q26</t>
        </is>
      </c>
      <c r="C564">
        <f>IFERROR(Q13+Q25,0)</f>
        <v/>
      </c>
      <c r="D564" t="inlineStr">
        <is>
          <t>error-suppressed-source-formula</t>
        </is>
      </c>
      <c r="E564" t="inlineStr">
        <is>
          <t>Uploaded reference workbook</t>
        </is>
      </c>
    </row>
    <row r="565">
      <c r="A565" t="inlineStr">
        <is>
          <t>Bata Ringan</t>
        </is>
      </c>
      <c r="B565" t="inlineStr">
        <is>
          <t>G56</t>
        </is>
      </c>
      <c r="C565">
        <f>IFERROR((H23*D56)*K14,0)</f>
        <v/>
      </c>
      <c r="D565" t="inlineStr">
        <is>
          <t>error-suppressed-source-formula</t>
        </is>
      </c>
      <c r="E565" t="inlineStr">
        <is>
          <t>Uploaded reference workbook</t>
        </is>
      </c>
    </row>
    <row r="566">
      <c r="A566" t="inlineStr">
        <is>
          <t>Bata Ringan</t>
        </is>
      </c>
      <c r="B566" t="inlineStr">
        <is>
          <t>H56</t>
        </is>
      </c>
      <c r="C566">
        <f>IFERROR(G56+G67+G78,0)</f>
        <v/>
      </c>
      <c r="D566" t="inlineStr">
        <is>
          <t>error-suppressed-source-formula</t>
        </is>
      </c>
      <c r="E566" t="inlineStr">
        <is>
          <t>Uploaded reference workbook</t>
        </is>
      </c>
    </row>
    <row r="567">
      <c r="A567" t="inlineStr">
        <is>
          <t>Bata Ringan</t>
        </is>
      </c>
      <c r="B567" t="inlineStr">
        <is>
          <t>G57</t>
        </is>
      </c>
      <c r="C567">
        <f>IFERROR((H23*D57)*K14,0)</f>
        <v/>
      </c>
      <c r="D567" t="inlineStr">
        <is>
          <t>error-suppressed-source-formula</t>
        </is>
      </c>
      <c r="E567" t="inlineStr">
        <is>
          <t>Uploaded reference workbook</t>
        </is>
      </c>
    </row>
    <row r="568">
      <c r="A568" t="inlineStr">
        <is>
          <t>Bata Ringan</t>
        </is>
      </c>
      <c r="B568" t="inlineStr">
        <is>
          <t>H57</t>
        </is>
      </c>
      <c r="C568">
        <f>IFERROR(G57+G68+G79,0)</f>
        <v/>
      </c>
      <c r="D568" t="inlineStr">
        <is>
          <t>error-suppressed-source-formula</t>
        </is>
      </c>
      <c r="E568" t="inlineStr">
        <is>
          <t>Uploaded reference workbook</t>
        </is>
      </c>
    </row>
    <row r="569">
      <c r="A569" t="inlineStr">
        <is>
          <t>Bata Ringan</t>
        </is>
      </c>
      <c r="B569" t="inlineStr">
        <is>
          <t>G58</t>
        </is>
      </c>
      <c r="C569">
        <f>IFERROR((H23*D58)*K14,0)</f>
        <v/>
      </c>
      <c r="D569" t="inlineStr">
        <is>
          <t>error-suppressed-source-formula</t>
        </is>
      </c>
      <c r="E569" t="inlineStr">
        <is>
          <t>Uploaded reference workbook</t>
        </is>
      </c>
    </row>
    <row r="570">
      <c r="A570" t="inlineStr">
        <is>
          <t>Bata Ringan</t>
        </is>
      </c>
      <c r="B570" t="inlineStr">
        <is>
          <t>H58</t>
        </is>
      </c>
      <c r="C570">
        <f>IFERROR(G58+G69+G80,0)</f>
        <v/>
      </c>
      <c r="D570" t="inlineStr">
        <is>
          <t>error-suppressed-source-formula</t>
        </is>
      </c>
      <c r="E570" t="inlineStr">
        <is>
          <t>Uploaded reference workbook</t>
        </is>
      </c>
    </row>
    <row r="571">
      <c r="A571" t="inlineStr">
        <is>
          <t>Bata Ringan</t>
        </is>
      </c>
      <c r="B571" t="inlineStr">
        <is>
          <t>G59</t>
        </is>
      </c>
      <c r="C571">
        <f>IFERROR((H23*D59)*K14,0)</f>
        <v/>
      </c>
      <c r="D571" t="inlineStr">
        <is>
          <t>error-suppressed-source-formula</t>
        </is>
      </c>
      <c r="E571" t="inlineStr">
        <is>
          <t>Uploaded reference workbook</t>
        </is>
      </c>
    </row>
    <row r="572">
      <c r="A572" t="inlineStr">
        <is>
          <t>Bata Ringan</t>
        </is>
      </c>
      <c r="B572" t="inlineStr">
        <is>
          <t>H59</t>
        </is>
      </c>
      <c r="C572">
        <f>IFERROR(G59+G70+G81,0)</f>
        <v/>
      </c>
      <c r="D572" t="inlineStr">
        <is>
          <t>error-suppressed-source-formula</t>
        </is>
      </c>
      <c r="E572" t="inlineStr">
        <is>
          <t>Uploaded reference workbook</t>
        </is>
      </c>
    </row>
    <row r="573">
      <c r="A573" t="inlineStr">
        <is>
          <t>Bata Ringan</t>
        </is>
      </c>
      <c r="B573" t="inlineStr">
        <is>
          <t>G61</t>
        </is>
      </c>
      <c r="C573">
        <f>IFERROR((H23*D61)*K14,0)</f>
        <v/>
      </c>
      <c r="D573" t="inlineStr">
        <is>
          <t>error-suppressed-source-formula</t>
        </is>
      </c>
      <c r="E573" t="inlineStr">
        <is>
          <t>Uploaded reference workbook</t>
        </is>
      </c>
    </row>
    <row r="574">
      <c r="A574" t="inlineStr">
        <is>
          <t>Bata Ringan</t>
        </is>
      </c>
      <c r="B574" t="inlineStr">
        <is>
          <t>G62</t>
        </is>
      </c>
      <c r="C574">
        <f>IFERROR((H23*D62)*K14,0)</f>
        <v/>
      </c>
      <c r="D574" t="inlineStr">
        <is>
          <t>error-suppressed-source-formula</t>
        </is>
      </c>
      <c r="E574" t="inlineStr">
        <is>
          <t>Uploaded reference workbook</t>
        </is>
      </c>
    </row>
    <row r="575">
      <c r="A575" t="inlineStr">
        <is>
          <t>Bata Ringan</t>
        </is>
      </c>
      <c r="B575" t="inlineStr">
        <is>
          <t>G67</t>
        </is>
      </c>
      <c r="C575">
        <f>IFERROR((H23*D67)*K18,0)</f>
        <v/>
      </c>
      <c r="D575" t="inlineStr">
        <is>
          <t>error-suppressed-source-formula</t>
        </is>
      </c>
      <c r="E575" t="inlineStr">
        <is>
          <t>Uploaded reference workbook</t>
        </is>
      </c>
    </row>
    <row r="576">
      <c r="A576" t="inlineStr">
        <is>
          <t>Bata Ringan</t>
        </is>
      </c>
      <c r="B576" t="inlineStr">
        <is>
          <t>G68</t>
        </is>
      </c>
      <c r="C576">
        <f>IFERROR((H23*D68)*K18,0)</f>
        <v/>
      </c>
      <c r="D576" t="inlineStr">
        <is>
          <t>error-suppressed-source-formula</t>
        </is>
      </c>
      <c r="E576" t="inlineStr">
        <is>
          <t>Uploaded reference workbook</t>
        </is>
      </c>
    </row>
    <row r="577">
      <c r="A577" t="inlineStr">
        <is>
          <t>Bata Ringan</t>
        </is>
      </c>
      <c r="B577" t="inlineStr">
        <is>
          <t>G69</t>
        </is>
      </c>
      <c r="C577">
        <f>IFERROR((H23*D69)*K18,0)</f>
        <v/>
      </c>
      <c r="D577" t="inlineStr">
        <is>
          <t>error-suppressed-source-formula</t>
        </is>
      </c>
      <c r="E577" t="inlineStr">
        <is>
          <t>Uploaded reference workbook</t>
        </is>
      </c>
    </row>
    <row r="578">
      <c r="A578" t="inlineStr">
        <is>
          <t>Bata Ringan</t>
        </is>
      </c>
      <c r="B578" t="inlineStr">
        <is>
          <t>G70</t>
        </is>
      </c>
      <c r="C578">
        <f>IFERROR((H23*D70)*K18,0)</f>
        <v/>
      </c>
      <c r="D578" t="inlineStr">
        <is>
          <t>error-suppressed-source-formula</t>
        </is>
      </c>
      <c r="E578" t="inlineStr">
        <is>
          <t>Uploaded reference workbook</t>
        </is>
      </c>
    </row>
    <row r="579">
      <c r="A579" t="inlineStr">
        <is>
          <t>Bata Ringan</t>
        </is>
      </c>
      <c r="B579" t="inlineStr">
        <is>
          <t>G72</t>
        </is>
      </c>
      <c r="C579">
        <f>IFERROR((H23*D72)*K18,0)</f>
        <v/>
      </c>
      <c r="D579" t="inlineStr">
        <is>
          <t>error-suppressed-source-formula</t>
        </is>
      </c>
      <c r="E579" t="inlineStr">
        <is>
          <t>Uploaded reference workbook</t>
        </is>
      </c>
    </row>
    <row r="580">
      <c r="A580" t="inlineStr">
        <is>
          <t>Bata Ringan</t>
        </is>
      </c>
      <c r="B580" t="inlineStr">
        <is>
          <t>G73</t>
        </is>
      </c>
      <c r="C580">
        <f>IFERROR((H23*D73)*K18,0)</f>
        <v/>
      </c>
      <c r="D580" t="inlineStr">
        <is>
          <t>error-suppressed-source-formula</t>
        </is>
      </c>
      <c r="E580" t="inlineStr">
        <is>
          <t>Uploaded reference workbook</t>
        </is>
      </c>
    </row>
    <row r="581">
      <c r="A581" t="inlineStr">
        <is>
          <t>Bata Ringan</t>
        </is>
      </c>
      <c r="B581" t="inlineStr">
        <is>
          <t>G78</t>
        </is>
      </c>
      <c r="C581">
        <f>IFERROR((H23*D78)*K22,0)</f>
        <v/>
      </c>
      <c r="D581" t="inlineStr">
        <is>
          <t>error-suppressed-source-formula</t>
        </is>
      </c>
      <c r="E581" t="inlineStr">
        <is>
          <t>Uploaded reference workbook</t>
        </is>
      </c>
    </row>
    <row r="582">
      <c r="A582" t="inlineStr">
        <is>
          <t>Bata Ringan</t>
        </is>
      </c>
      <c r="B582" t="inlineStr">
        <is>
          <t>G79</t>
        </is>
      </c>
      <c r="C582">
        <f>IFERROR((H23*D79)*K22,0)</f>
        <v/>
      </c>
      <c r="D582" t="inlineStr">
        <is>
          <t>error-suppressed-source-formula</t>
        </is>
      </c>
      <c r="E582" t="inlineStr">
        <is>
          <t>Uploaded reference workbook</t>
        </is>
      </c>
    </row>
    <row r="583">
      <c r="A583" t="inlineStr">
        <is>
          <t>Bata Ringan</t>
        </is>
      </c>
      <c r="B583" t="inlineStr">
        <is>
          <t>G80</t>
        </is>
      </c>
      <c r="C583">
        <f>IFERROR((H23*D80)*K22,0)</f>
        <v/>
      </c>
      <c r="D583" t="inlineStr">
        <is>
          <t>error-suppressed-source-formula</t>
        </is>
      </c>
      <c r="E583" t="inlineStr">
        <is>
          <t>Uploaded reference workbook</t>
        </is>
      </c>
    </row>
    <row r="584">
      <c r="A584" t="inlineStr">
        <is>
          <t>Bata Ringan</t>
        </is>
      </c>
      <c r="B584" t="inlineStr">
        <is>
          <t>G81</t>
        </is>
      </c>
      <c r="C584">
        <f>IFERROR((H23*D81)*K22,0)</f>
        <v/>
      </c>
      <c r="D584" t="inlineStr">
        <is>
          <t>error-suppressed-source-formula</t>
        </is>
      </c>
      <c r="E584" t="inlineStr">
        <is>
          <t>Uploaded reference workbook</t>
        </is>
      </c>
    </row>
    <row r="585">
      <c r="A585" t="inlineStr">
        <is>
          <t>Bata Ringan</t>
        </is>
      </c>
      <c r="B585" t="inlineStr">
        <is>
          <t>G83</t>
        </is>
      </c>
      <c r="C585">
        <f>IFERROR((H23*D83)*K22,0)</f>
        <v/>
      </c>
      <c r="D585" t="inlineStr">
        <is>
          <t>error-suppressed-source-formula</t>
        </is>
      </c>
      <c r="E585" t="inlineStr">
        <is>
          <t>Uploaded reference workbook</t>
        </is>
      </c>
    </row>
    <row r="586">
      <c r="A586" t="inlineStr">
        <is>
          <t>Bata Ringan</t>
        </is>
      </c>
      <c r="B586" t="inlineStr">
        <is>
          <t>G84</t>
        </is>
      </c>
      <c r="C586">
        <f>IFERROR((H23*D84)*K22,0)</f>
        <v/>
      </c>
      <c r="D586" t="inlineStr">
        <is>
          <t>error-suppressed-source-formula</t>
        </is>
      </c>
      <c r="E586" t="inlineStr">
        <is>
          <t>Uploaded reference workbook</t>
        </is>
      </c>
    </row>
    <row r="587">
      <c r="A587" t="inlineStr">
        <is>
          <t>Bata Merah</t>
        </is>
      </c>
      <c r="B587" t="inlineStr">
        <is>
          <t>N9</t>
        </is>
      </c>
      <c r="C587">
        <f>H56</f>
        <v/>
      </c>
      <c r="D587" t="inlineStr">
        <is>
          <t>formula</t>
        </is>
      </c>
      <c r="E587" t="inlineStr">
        <is>
          <t>Uploaded reference workbook</t>
        </is>
      </c>
    </row>
    <row r="588">
      <c r="A588" t="inlineStr">
        <is>
          <t>Bata Merah</t>
        </is>
      </c>
      <c r="B588" t="inlineStr">
        <is>
          <t>Q9</t>
        </is>
      </c>
      <c r="C588">
        <f>IFERROR((P9*N9)*K9,0)</f>
        <v/>
      </c>
      <c r="D588" t="inlineStr">
        <is>
          <t>error-suppressed-source-formula</t>
        </is>
      </c>
      <c r="E588" t="inlineStr">
        <is>
          <t>Uploaded reference workbook</t>
        </is>
      </c>
    </row>
    <row r="589">
      <c r="A589" t="inlineStr">
        <is>
          <t>Bata Merah</t>
        </is>
      </c>
      <c r="B589" t="inlineStr">
        <is>
          <t>N10</t>
        </is>
      </c>
      <c r="C589">
        <f>H57</f>
        <v/>
      </c>
      <c r="D589" t="inlineStr">
        <is>
          <t>formula</t>
        </is>
      </c>
      <c r="E589" t="inlineStr">
        <is>
          <t>Uploaded reference workbook</t>
        </is>
      </c>
    </row>
    <row r="590">
      <c r="A590" t="inlineStr">
        <is>
          <t>Bata Merah</t>
        </is>
      </c>
      <c r="B590" t="inlineStr">
        <is>
          <t>Q10</t>
        </is>
      </c>
      <c r="C590">
        <f>IFERROR((P10*N10)*K10,0)</f>
        <v/>
      </c>
      <c r="D590" t="inlineStr">
        <is>
          <t>error-suppressed-source-formula</t>
        </is>
      </c>
      <c r="E590" t="inlineStr">
        <is>
          <t>Uploaded reference workbook</t>
        </is>
      </c>
    </row>
    <row r="591">
      <c r="A591" t="inlineStr">
        <is>
          <t>Bata Merah</t>
        </is>
      </c>
      <c r="B591" t="inlineStr">
        <is>
          <t>N11</t>
        </is>
      </c>
      <c r="C591">
        <f>H58</f>
        <v/>
      </c>
      <c r="D591" t="inlineStr">
        <is>
          <t>formula</t>
        </is>
      </c>
      <c r="E591" t="inlineStr">
        <is>
          <t>Uploaded reference workbook</t>
        </is>
      </c>
    </row>
    <row r="592">
      <c r="A592" t="inlineStr">
        <is>
          <t>Bata Merah</t>
        </is>
      </c>
      <c r="B592" t="inlineStr">
        <is>
          <t>Q11</t>
        </is>
      </c>
      <c r="C592">
        <f>IFERROR((P11*N11)*K11,0)</f>
        <v/>
      </c>
      <c r="D592" t="inlineStr">
        <is>
          <t>error-suppressed-source-formula</t>
        </is>
      </c>
      <c r="E592" t="inlineStr">
        <is>
          <t>Uploaded reference workbook</t>
        </is>
      </c>
    </row>
    <row r="593">
      <c r="A593" t="inlineStr">
        <is>
          <t>Bata Merah</t>
        </is>
      </c>
      <c r="B593" t="inlineStr">
        <is>
          <t>N12</t>
        </is>
      </c>
      <c r="C593">
        <f>H59</f>
        <v/>
      </c>
      <c r="D593" t="inlineStr">
        <is>
          <t>formula</t>
        </is>
      </c>
      <c r="E593" t="inlineStr">
        <is>
          <t>Uploaded reference workbook</t>
        </is>
      </c>
    </row>
    <row r="594">
      <c r="A594" t="inlineStr">
        <is>
          <t>Bata Merah</t>
        </is>
      </c>
      <c r="B594" t="inlineStr">
        <is>
          <t>Q12</t>
        </is>
      </c>
      <c r="C594">
        <f>IFERROR((P12*N12)*K12,0)</f>
        <v/>
      </c>
      <c r="D594" t="inlineStr">
        <is>
          <t>error-suppressed-source-formula</t>
        </is>
      </c>
      <c r="E594" t="inlineStr">
        <is>
          <t>Uploaded reference workbook</t>
        </is>
      </c>
    </row>
    <row r="595">
      <c r="A595" t="inlineStr">
        <is>
          <t>Bata Merah</t>
        </is>
      </c>
      <c r="B595" t="inlineStr">
        <is>
          <t>Q13</t>
        </is>
      </c>
      <c r="C595">
        <f>SUM(Q9:Q12)</f>
        <v/>
      </c>
      <c r="D595" t="inlineStr">
        <is>
          <t>formula</t>
        </is>
      </c>
      <c r="E595" t="inlineStr">
        <is>
          <t>Uploaded reference workbook</t>
        </is>
      </c>
    </row>
    <row r="596">
      <c r="A596" t="inlineStr">
        <is>
          <t>Bata Merah</t>
        </is>
      </c>
      <c r="B596" t="inlineStr">
        <is>
          <t>L15</t>
        </is>
      </c>
      <c r="C596">
        <f>C61</f>
        <v/>
      </c>
      <c r="D596" t="inlineStr">
        <is>
          <t>formula</t>
        </is>
      </c>
      <c r="E596" t="inlineStr">
        <is>
          <t>Uploaded reference workbook</t>
        </is>
      </c>
    </row>
    <row r="597">
      <c r="A597" t="inlineStr">
        <is>
          <t>Bata Merah</t>
        </is>
      </c>
      <c r="B597" t="inlineStr">
        <is>
          <t>N15</t>
        </is>
      </c>
      <c r="C597">
        <f>G61</f>
        <v/>
      </c>
      <c r="D597" t="inlineStr">
        <is>
          <t>formula</t>
        </is>
      </c>
      <c r="E597" t="inlineStr">
        <is>
          <t>Uploaded reference workbook</t>
        </is>
      </c>
    </row>
    <row r="598">
      <c r="A598" t="inlineStr">
        <is>
          <t>Bata Merah</t>
        </is>
      </c>
      <c r="B598" t="inlineStr">
        <is>
          <t>Q15</t>
        </is>
      </c>
      <c r="C598">
        <f>IFERROR(P15*N15,0)</f>
        <v/>
      </c>
      <c r="D598" t="inlineStr">
        <is>
          <t>error-suppressed-source-formula</t>
        </is>
      </c>
      <c r="E598" t="inlineStr">
        <is>
          <t>Uploaded reference workbook</t>
        </is>
      </c>
    </row>
    <row r="599">
      <c r="A599" t="inlineStr">
        <is>
          <t>Bata Merah</t>
        </is>
      </c>
      <c r="B599" t="inlineStr">
        <is>
          <t>N16</t>
        </is>
      </c>
      <c r="C599">
        <f>G62</f>
        <v/>
      </c>
      <c r="D599" t="inlineStr">
        <is>
          <t>formula</t>
        </is>
      </c>
      <c r="E599" t="inlineStr">
        <is>
          <t>Uploaded reference workbook</t>
        </is>
      </c>
    </row>
    <row r="600">
      <c r="A600" t="inlineStr">
        <is>
          <t>Bata Merah</t>
        </is>
      </c>
      <c r="B600" t="inlineStr">
        <is>
          <t>Q16</t>
        </is>
      </c>
      <c r="C600">
        <f>IFERROR(P16*N16,0)</f>
        <v/>
      </c>
      <c r="D600" t="inlineStr">
        <is>
          <t>error-suppressed-source-formula</t>
        </is>
      </c>
      <c r="E600" t="inlineStr">
        <is>
          <t>Uploaded reference workbook</t>
        </is>
      </c>
    </row>
    <row r="601">
      <c r="A601" t="inlineStr">
        <is>
          <t>Bata Merah</t>
        </is>
      </c>
      <c r="B601" t="inlineStr">
        <is>
          <t>N17</t>
        </is>
      </c>
      <c r="C601">
        <f>G63</f>
        <v/>
      </c>
      <c r="D601" t="inlineStr">
        <is>
          <t>formula</t>
        </is>
      </c>
      <c r="E601" t="inlineStr">
        <is>
          <t>Uploaded reference workbook</t>
        </is>
      </c>
    </row>
    <row r="602">
      <c r="A602" t="inlineStr">
        <is>
          <t>Bata Merah</t>
        </is>
      </c>
      <c r="B602" t="inlineStr">
        <is>
          <t>Q17</t>
        </is>
      </c>
      <c r="C602">
        <f>IFERROR(P17*N17,0)</f>
        <v/>
      </c>
      <c r="D602" t="inlineStr">
        <is>
          <t>error-suppressed-source-formula</t>
        </is>
      </c>
      <c r="E602" t="inlineStr">
        <is>
          <t>Uploaded reference workbook</t>
        </is>
      </c>
    </row>
    <row r="603">
      <c r="A603" t="inlineStr">
        <is>
          <t>Bata Merah</t>
        </is>
      </c>
      <c r="B603" t="inlineStr">
        <is>
          <t>L19</t>
        </is>
      </c>
      <c r="C603">
        <f>C73</f>
        <v/>
      </c>
      <c r="D603" t="inlineStr">
        <is>
          <t>formula</t>
        </is>
      </c>
      <c r="E603" t="inlineStr">
        <is>
          <t>Uploaded reference workbook</t>
        </is>
      </c>
    </row>
    <row r="604">
      <c r="A604" t="inlineStr">
        <is>
          <t>Bata Merah</t>
        </is>
      </c>
      <c r="B604" t="inlineStr">
        <is>
          <t>N19</t>
        </is>
      </c>
      <c r="C604">
        <f>G73</f>
        <v/>
      </c>
      <c r="D604" t="inlineStr">
        <is>
          <t>formula</t>
        </is>
      </c>
      <c r="E604" t="inlineStr">
        <is>
          <t>Uploaded reference workbook</t>
        </is>
      </c>
    </row>
    <row r="605">
      <c r="A605" t="inlineStr">
        <is>
          <t>Bata Merah</t>
        </is>
      </c>
      <c r="B605" t="inlineStr">
        <is>
          <t>Q19</t>
        </is>
      </c>
      <c r="C605">
        <f>IFERROR(P19*N19,0)</f>
        <v/>
      </c>
      <c r="D605" t="inlineStr">
        <is>
          <t>error-suppressed-source-formula</t>
        </is>
      </c>
      <c r="E605" t="inlineStr">
        <is>
          <t>Uploaded reference workbook</t>
        </is>
      </c>
    </row>
    <row r="606">
      <c r="A606" t="inlineStr">
        <is>
          <t>Bata Merah</t>
        </is>
      </c>
      <c r="B606" t="inlineStr">
        <is>
          <t>N20</t>
        </is>
      </c>
      <c r="C606">
        <f>G74</f>
        <v/>
      </c>
      <c r="D606" t="inlineStr">
        <is>
          <t>formula</t>
        </is>
      </c>
      <c r="E606" t="inlineStr">
        <is>
          <t>Uploaded reference workbook</t>
        </is>
      </c>
    </row>
    <row r="607">
      <c r="A607" t="inlineStr">
        <is>
          <t>Bata Merah</t>
        </is>
      </c>
      <c r="B607" t="inlineStr">
        <is>
          <t>Q20</t>
        </is>
      </c>
      <c r="C607">
        <f>IFERROR(P20*N20,0)</f>
        <v/>
      </c>
      <c r="D607" t="inlineStr">
        <is>
          <t>error-suppressed-source-formula</t>
        </is>
      </c>
      <c r="E607" t="inlineStr">
        <is>
          <t>Uploaded reference workbook</t>
        </is>
      </c>
    </row>
    <row r="608">
      <c r="A608" t="inlineStr">
        <is>
          <t>Bata Merah</t>
        </is>
      </c>
      <c r="B608" t="inlineStr">
        <is>
          <t>N21</t>
        </is>
      </c>
      <c r="C608">
        <f>G75</f>
        <v/>
      </c>
      <c r="D608" t="inlineStr">
        <is>
          <t>formula</t>
        </is>
      </c>
      <c r="E608" t="inlineStr">
        <is>
          <t>Uploaded reference workbook</t>
        </is>
      </c>
    </row>
    <row r="609">
      <c r="A609" t="inlineStr">
        <is>
          <t>Bata Merah</t>
        </is>
      </c>
      <c r="B609" t="inlineStr">
        <is>
          <t>Q21</t>
        </is>
      </c>
      <c r="C609">
        <f>IFERROR(P21*N21,0)</f>
        <v/>
      </c>
      <c r="D609" t="inlineStr">
        <is>
          <t>error-suppressed-source-formula</t>
        </is>
      </c>
      <c r="E609" t="inlineStr">
        <is>
          <t>Uploaded reference workbook</t>
        </is>
      </c>
    </row>
    <row r="610">
      <c r="A610" t="inlineStr">
        <is>
          <t>Bata Merah</t>
        </is>
      </c>
      <c r="B610" t="inlineStr">
        <is>
          <t>H23</t>
        </is>
      </c>
      <c r="C610">
        <f>IFERROR((((D9+D10)*D11)-H25)+H24,0)</f>
        <v/>
      </c>
      <c r="D610" t="inlineStr">
        <is>
          <t>error-suppressed-source-formula</t>
        </is>
      </c>
      <c r="E610" t="inlineStr">
        <is>
          <t>Uploaded reference workbook</t>
        </is>
      </c>
    </row>
    <row r="611">
      <c r="A611" t="inlineStr">
        <is>
          <t>Bata Merah</t>
        </is>
      </c>
      <c r="B611" t="inlineStr">
        <is>
          <t>L23</t>
        </is>
      </c>
      <c r="C611">
        <f>C85</f>
        <v/>
      </c>
      <c r="D611" t="inlineStr">
        <is>
          <t>formula</t>
        </is>
      </c>
      <c r="E611" t="inlineStr">
        <is>
          <t>Uploaded reference workbook</t>
        </is>
      </c>
    </row>
    <row r="612">
      <c r="A612" t="inlineStr">
        <is>
          <t>Bata Merah</t>
        </is>
      </c>
      <c r="B612" t="inlineStr">
        <is>
          <t>N23</t>
        </is>
      </c>
      <c r="C612">
        <f>G85</f>
        <v/>
      </c>
      <c r="D612" t="inlineStr">
        <is>
          <t>formula</t>
        </is>
      </c>
      <c r="E612" t="inlineStr">
        <is>
          <t>Uploaded reference workbook</t>
        </is>
      </c>
    </row>
    <row r="613">
      <c r="A613" t="inlineStr">
        <is>
          <t>Bata Merah</t>
        </is>
      </c>
      <c r="B613" t="inlineStr">
        <is>
          <t>Q23</t>
        </is>
      </c>
      <c r="C613">
        <f>IFERROR(P23*N23,0)</f>
        <v/>
      </c>
      <c r="D613" t="inlineStr">
        <is>
          <t>error-suppressed-source-formula</t>
        </is>
      </c>
      <c r="E613" t="inlineStr">
        <is>
          <t>Uploaded reference workbook</t>
        </is>
      </c>
    </row>
    <row r="614">
      <c r="A614" t="inlineStr">
        <is>
          <t>Bata Merah</t>
        </is>
      </c>
      <c r="B614" t="inlineStr">
        <is>
          <t>H24</t>
        </is>
      </c>
      <c r="C614">
        <f>IFERROR((0.5*H9*H10)*H11,0)</f>
        <v/>
      </c>
      <c r="D614" t="inlineStr">
        <is>
          <t>error-suppressed-source-formula</t>
        </is>
      </c>
      <c r="E614" t="inlineStr">
        <is>
          <t>Uploaded reference workbook</t>
        </is>
      </c>
    </row>
    <row r="615">
      <c r="A615" t="inlineStr">
        <is>
          <t>Bata Merah</t>
        </is>
      </c>
      <c r="B615" t="inlineStr">
        <is>
          <t>N24</t>
        </is>
      </c>
      <c r="C615">
        <f>IFERROR(G86/50,0)</f>
        <v/>
      </c>
      <c r="D615" t="inlineStr">
        <is>
          <t>error-suppressed-source-formula</t>
        </is>
      </c>
      <c r="E615" t="inlineStr">
        <is>
          <t>Uploaded reference workbook</t>
        </is>
      </c>
    </row>
    <row r="616">
      <c r="A616" t="inlineStr">
        <is>
          <t>Bata Merah</t>
        </is>
      </c>
      <c r="B616" t="inlineStr">
        <is>
          <t>Q24</t>
        </is>
      </c>
      <c r="C616">
        <f>IFERROR(P24*N24,0)</f>
        <v/>
      </c>
      <c r="D616" t="inlineStr">
        <is>
          <t>error-suppressed-source-formula</t>
        </is>
      </c>
      <c r="E616" t="inlineStr">
        <is>
          <t>Uploaded reference workbook</t>
        </is>
      </c>
    </row>
    <row r="617">
      <c r="A617" t="inlineStr">
        <is>
          <t>Bata Merah</t>
        </is>
      </c>
      <c r="B617" t="inlineStr">
        <is>
          <t>H25</t>
        </is>
      </c>
      <c r="C617">
        <f>IFERROR(D13*D14*D15+H13*H14*H15+D17*D18*D19+H17+H18+H19,0)</f>
        <v/>
      </c>
      <c r="D617" t="inlineStr">
        <is>
          <t>error-suppressed-source-formula</t>
        </is>
      </c>
      <c r="E617" t="inlineStr">
        <is>
          <t>Uploaded reference workbook</t>
        </is>
      </c>
    </row>
    <row r="618">
      <c r="A618" t="inlineStr">
        <is>
          <t>Bata Merah</t>
        </is>
      </c>
      <c r="B618" t="inlineStr">
        <is>
          <t>N25</t>
        </is>
      </c>
      <c r="C618">
        <f>G87</f>
        <v/>
      </c>
      <c r="D618" t="inlineStr">
        <is>
          <t>formula</t>
        </is>
      </c>
      <c r="E618" t="inlineStr">
        <is>
          <t>Uploaded reference workbook</t>
        </is>
      </c>
    </row>
    <row r="619">
      <c r="A619" t="inlineStr">
        <is>
          <t>Bata Merah</t>
        </is>
      </c>
      <c r="B619" t="inlineStr">
        <is>
          <t>Q25</t>
        </is>
      </c>
      <c r="C619">
        <f>IFERROR(P25*N25,0)</f>
        <v/>
      </c>
      <c r="D619" t="inlineStr">
        <is>
          <t>error-suppressed-source-formula</t>
        </is>
      </c>
      <c r="E619" t="inlineStr">
        <is>
          <t>Uploaded reference workbook</t>
        </is>
      </c>
    </row>
    <row r="620">
      <c r="A620" t="inlineStr">
        <is>
          <t>Bata Merah</t>
        </is>
      </c>
      <c r="B620" t="inlineStr">
        <is>
          <t>Q26</t>
        </is>
      </c>
      <c r="C620">
        <f>IFERROR(Q15+Q16+Q17+Q19+Q20+Q21+Q23+Q24+Q25,0)</f>
        <v/>
      </c>
      <c r="D620" t="inlineStr">
        <is>
          <t>error-suppressed-source-formula</t>
        </is>
      </c>
      <c r="E620" t="inlineStr">
        <is>
          <t>Uploaded reference workbook</t>
        </is>
      </c>
    </row>
    <row r="621">
      <c r="A621" t="inlineStr">
        <is>
          <t>Bata Merah</t>
        </is>
      </c>
      <c r="B621" t="inlineStr">
        <is>
          <t>Q27</t>
        </is>
      </c>
      <c r="C621">
        <f>IFERROR(Q13+Q26,0)</f>
        <v/>
      </c>
      <c r="D621" t="inlineStr">
        <is>
          <t>error-suppressed-source-formula</t>
        </is>
      </c>
      <c r="E621" t="inlineStr">
        <is>
          <t>Uploaded reference workbook</t>
        </is>
      </c>
    </row>
    <row r="622">
      <c r="A622" t="inlineStr">
        <is>
          <t>Bata Merah</t>
        </is>
      </c>
      <c r="B622" t="inlineStr">
        <is>
          <t>G56</t>
        </is>
      </c>
      <c r="C622">
        <f>IFERROR((H23*D56)*K14,0)</f>
        <v/>
      </c>
      <c r="D622" t="inlineStr">
        <is>
          <t>error-suppressed-source-formula</t>
        </is>
      </c>
      <c r="E622" t="inlineStr">
        <is>
          <t>Uploaded reference workbook</t>
        </is>
      </c>
    </row>
    <row r="623">
      <c r="A623" t="inlineStr">
        <is>
          <t>Bata Merah</t>
        </is>
      </c>
      <c r="B623" t="inlineStr">
        <is>
          <t>H56</t>
        </is>
      </c>
      <c r="C623">
        <f>IFERROR(G56+G68+G80,0)</f>
        <v/>
      </c>
      <c r="D623" t="inlineStr">
        <is>
          <t>error-suppressed-source-formula</t>
        </is>
      </c>
      <c r="E623" t="inlineStr">
        <is>
          <t>Uploaded reference workbook</t>
        </is>
      </c>
    </row>
    <row r="624">
      <c r="A624" t="inlineStr">
        <is>
          <t>Bata Merah</t>
        </is>
      </c>
      <c r="B624" t="inlineStr">
        <is>
          <t>G57</t>
        </is>
      </c>
      <c r="C624">
        <f>IFERROR((H23*D57)*K14,0)</f>
        <v/>
      </c>
      <c r="D624" t="inlineStr">
        <is>
          <t>error-suppressed-source-formula</t>
        </is>
      </c>
      <c r="E624" t="inlineStr">
        <is>
          <t>Uploaded reference workbook</t>
        </is>
      </c>
    </row>
    <row r="625">
      <c r="A625" t="inlineStr">
        <is>
          <t>Bata Merah</t>
        </is>
      </c>
      <c r="B625" t="inlineStr">
        <is>
          <t>H57</t>
        </is>
      </c>
      <c r="C625">
        <f>IFERROR(G57+G69+G81,0)</f>
        <v/>
      </c>
      <c r="D625" t="inlineStr">
        <is>
          <t>error-suppressed-source-formula</t>
        </is>
      </c>
      <c r="E625" t="inlineStr">
        <is>
          <t>Uploaded reference workbook</t>
        </is>
      </c>
    </row>
    <row r="626">
      <c r="A626" t="inlineStr">
        <is>
          <t>Bata Merah</t>
        </is>
      </c>
      <c r="B626" t="inlineStr">
        <is>
          <t>G58</t>
        </is>
      </c>
      <c r="C626">
        <f>IFERROR((H23*D58)*K14,0)</f>
        <v/>
      </c>
      <c r="D626" t="inlineStr">
        <is>
          <t>error-suppressed-source-formula</t>
        </is>
      </c>
      <c r="E626" t="inlineStr">
        <is>
          <t>Uploaded reference workbook</t>
        </is>
      </c>
    </row>
    <row r="627">
      <c r="A627" t="inlineStr">
        <is>
          <t>Bata Merah</t>
        </is>
      </c>
      <c r="B627" t="inlineStr">
        <is>
          <t>H58</t>
        </is>
      </c>
      <c r="C627">
        <f>IFERROR(G58+G70+G82,0)</f>
        <v/>
      </c>
      <c r="D627" t="inlineStr">
        <is>
          <t>error-suppressed-source-formula</t>
        </is>
      </c>
      <c r="E627" t="inlineStr">
        <is>
          <t>Uploaded reference workbook</t>
        </is>
      </c>
    </row>
    <row r="628">
      <c r="A628" t="inlineStr">
        <is>
          <t>Bata Merah</t>
        </is>
      </c>
      <c r="B628" t="inlineStr">
        <is>
          <t>G59</t>
        </is>
      </c>
      <c r="C628">
        <f>IFERROR((H23*D59)*K14,0)</f>
        <v/>
      </c>
      <c r="D628" t="inlineStr">
        <is>
          <t>error-suppressed-source-formula</t>
        </is>
      </c>
      <c r="E628" t="inlineStr">
        <is>
          <t>Uploaded reference workbook</t>
        </is>
      </c>
    </row>
    <row r="629">
      <c r="A629" t="inlineStr">
        <is>
          <t>Bata Merah</t>
        </is>
      </c>
      <c r="B629" t="inlineStr">
        <is>
          <t>H59</t>
        </is>
      </c>
      <c r="C629">
        <f>IFERROR(G59+G71+G83,0)</f>
        <v/>
      </c>
      <c r="D629" t="inlineStr">
        <is>
          <t>error-suppressed-source-formula</t>
        </is>
      </c>
      <c r="E629" t="inlineStr">
        <is>
          <t>Uploaded reference workbook</t>
        </is>
      </c>
    </row>
    <row r="630">
      <c r="A630" t="inlineStr">
        <is>
          <t>Bata Merah</t>
        </is>
      </c>
      <c r="B630" t="inlineStr">
        <is>
          <t>G61</t>
        </is>
      </c>
      <c r="C630">
        <f>IFERROR((H23*D61)*K14,0)</f>
        <v/>
      </c>
      <c r="D630" t="inlineStr">
        <is>
          <t>error-suppressed-source-formula</t>
        </is>
      </c>
      <c r="E630" t="inlineStr">
        <is>
          <t>Uploaded reference workbook</t>
        </is>
      </c>
    </row>
    <row r="631">
      <c r="A631" t="inlineStr">
        <is>
          <t>Bata Merah</t>
        </is>
      </c>
      <c r="B631" t="inlineStr">
        <is>
          <t>G62</t>
        </is>
      </c>
      <c r="C631">
        <f>IFERROR(((H23*D62)/50)*K14,0)</f>
        <v/>
      </c>
      <c r="D631" t="inlineStr">
        <is>
          <t>error-suppressed-source-formula</t>
        </is>
      </c>
      <c r="E631" t="inlineStr">
        <is>
          <t>Uploaded reference workbook</t>
        </is>
      </c>
    </row>
    <row r="632">
      <c r="A632" t="inlineStr">
        <is>
          <t>Bata Merah</t>
        </is>
      </c>
      <c r="B632" t="inlineStr">
        <is>
          <t>G63</t>
        </is>
      </c>
      <c r="C632">
        <f>IFERROR((H23*D63)*K14,0)</f>
        <v/>
      </c>
      <c r="D632" t="inlineStr">
        <is>
          <t>error-suppressed-source-formula</t>
        </is>
      </c>
      <c r="E632" t="inlineStr">
        <is>
          <t>Uploaded reference workbook</t>
        </is>
      </c>
    </row>
    <row r="633">
      <c r="A633" t="inlineStr">
        <is>
          <t>Bata Merah</t>
        </is>
      </c>
      <c r="B633" t="inlineStr">
        <is>
          <t>G68</t>
        </is>
      </c>
      <c r="C633">
        <f>IFERROR((H23*D68)*K18,0)</f>
        <v/>
      </c>
      <c r="D633" t="inlineStr">
        <is>
          <t>error-suppressed-source-formula</t>
        </is>
      </c>
      <c r="E633" t="inlineStr">
        <is>
          <t>Uploaded reference workbook</t>
        </is>
      </c>
    </row>
    <row r="634">
      <c r="A634" t="inlineStr">
        <is>
          <t>Bata Merah</t>
        </is>
      </c>
      <c r="B634" t="inlineStr">
        <is>
          <t>G69</t>
        </is>
      </c>
      <c r="C634">
        <f>IFERROR((H23*D69)*K18,0)</f>
        <v/>
      </c>
      <c r="D634" t="inlineStr">
        <is>
          <t>error-suppressed-source-formula</t>
        </is>
      </c>
      <c r="E634" t="inlineStr">
        <is>
          <t>Uploaded reference workbook</t>
        </is>
      </c>
    </row>
    <row r="635">
      <c r="A635" t="inlineStr">
        <is>
          <t>Bata Merah</t>
        </is>
      </c>
      <c r="B635" t="inlineStr">
        <is>
          <t>G70</t>
        </is>
      </c>
      <c r="C635">
        <f>IFERROR((H23*D70)*K18,0)</f>
        <v/>
      </c>
      <c r="D635" t="inlineStr">
        <is>
          <t>error-suppressed-source-formula</t>
        </is>
      </c>
      <c r="E635" t="inlineStr">
        <is>
          <t>Uploaded reference workbook</t>
        </is>
      </c>
    </row>
    <row r="636">
      <c r="A636" t="inlineStr">
        <is>
          <t>Bata Merah</t>
        </is>
      </c>
      <c r="B636" t="inlineStr">
        <is>
          <t>G71</t>
        </is>
      </c>
      <c r="C636">
        <f>IFERROR((H23*D71)*K18,0)</f>
        <v/>
      </c>
      <c r="D636" t="inlineStr">
        <is>
          <t>error-suppressed-source-formula</t>
        </is>
      </c>
      <c r="E636" t="inlineStr">
        <is>
          <t>Uploaded reference workbook</t>
        </is>
      </c>
    </row>
    <row r="637">
      <c r="A637" t="inlineStr">
        <is>
          <t>Bata Merah</t>
        </is>
      </c>
      <c r="B637" t="inlineStr">
        <is>
          <t>G73</t>
        </is>
      </c>
      <c r="C637">
        <f>IFERROR((H23*D73)*K18,0)</f>
        <v/>
      </c>
      <c r="D637" t="inlineStr">
        <is>
          <t>error-suppressed-source-formula</t>
        </is>
      </c>
      <c r="E637" t="inlineStr">
        <is>
          <t>Uploaded reference workbook</t>
        </is>
      </c>
    </row>
    <row r="638">
      <c r="A638" t="inlineStr">
        <is>
          <t>Bata Merah</t>
        </is>
      </c>
      <c r="B638" t="inlineStr">
        <is>
          <t>G74</t>
        </is>
      </c>
      <c r="C638">
        <f>IFERROR(((H23*D74)/50)*K18,0)</f>
        <v/>
      </c>
      <c r="D638" t="inlineStr">
        <is>
          <t>error-suppressed-source-formula</t>
        </is>
      </c>
      <c r="E638" t="inlineStr">
        <is>
          <t>Uploaded reference workbook</t>
        </is>
      </c>
    </row>
    <row r="639">
      <c r="A639" t="inlineStr">
        <is>
          <t>Bata Merah</t>
        </is>
      </c>
      <c r="B639" t="inlineStr">
        <is>
          <t>G75</t>
        </is>
      </c>
      <c r="C639">
        <f>IFERROR((H23*D75)*K18,0)</f>
        <v/>
      </c>
      <c r="D639" t="inlineStr">
        <is>
          <t>error-suppressed-source-formula</t>
        </is>
      </c>
      <c r="E639" t="inlineStr">
        <is>
          <t>Uploaded reference workbook</t>
        </is>
      </c>
    </row>
    <row r="640">
      <c r="A640" t="inlineStr">
        <is>
          <t>Bata Merah</t>
        </is>
      </c>
      <c r="B640" t="inlineStr">
        <is>
          <t>G80</t>
        </is>
      </c>
      <c r="C640">
        <f>IFERROR((H23*D80)*K22,0)</f>
        <v/>
      </c>
      <c r="D640" t="inlineStr">
        <is>
          <t>error-suppressed-source-formula</t>
        </is>
      </c>
      <c r="E640" t="inlineStr">
        <is>
          <t>Uploaded reference workbook</t>
        </is>
      </c>
    </row>
    <row r="641">
      <c r="A641" t="inlineStr">
        <is>
          <t>Bata Merah</t>
        </is>
      </c>
      <c r="B641" t="inlineStr">
        <is>
          <t>G81</t>
        </is>
      </c>
      <c r="C641">
        <f>IFERROR((H23*D81)*K22,0)</f>
        <v/>
      </c>
      <c r="D641" t="inlineStr">
        <is>
          <t>error-suppressed-source-formula</t>
        </is>
      </c>
      <c r="E641" t="inlineStr">
        <is>
          <t>Uploaded reference workbook</t>
        </is>
      </c>
    </row>
    <row r="642">
      <c r="A642" t="inlineStr">
        <is>
          <t>Bata Merah</t>
        </is>
      </c>
      <c r="B642" t="inlineStr">
        <is>
          <t>G82</t>
        </is>
      </c>
      <c r="C642">
        <f>IFERROR((H23*D82)*K22,0)</f>
        <v/>
      </c>
      <c r="D642" t="inlineStr">
        <is>
          <t>error-suppressed-source-formula</t>
        </is>
      </c>
      <c r="E642" t="inlineStr">
        <is>
          <t>Uploaded reference workbook</t>
        </is>
      </c>
    </row>
    <row r="643">
      <c r="A643" t="inlineStr">
        <is>
          <t>Bata Merah</t>
        </is>
      </c>
      <c r="B643" t="inlineStr">
        <is>
          <t>G83</t>
        </is>
      </c>
      <c r="C643">
        <f>IFERROR((H23*D83)*K22,0)</f>
        <v/>
      </c>
      <c r="D643" t="inlineStr">
        <is>
          <t>error-suppressed-source-formula</t>
        </is>
      </c>
      <c r="E643" t="inlineStr">
        <is>
          <t>Uploaded reference workbook</t>
        </is>
      </c>
    </row>
    <row r="644">
      <c r="A644" t="inlineStr">
        <is>
          <t>Bata Merah</t>
        </is>
      </c>
      <c r="B644" t="inlineStr">
        <is>
          <t>G85</t>
        </is>
      </c>
      <c r="C644">
        <f>IFERROR((H23*D85)*K22,0)</f>
        <v/>
      </c>
      <c r="D644" t="inlineStr">
        <is>
          <t>error-suppressed-source-formula</t>
        </is>
      </c>
      <c r="E644" t="inlineStr">
        <is>
          <t>Uploaded reference workbook</t>
        </is>
      </c>
    </row>
    <row r="645">
      <c r="A645" t="inlineStr">
        <is>
          <t>Bata Merah</t>
        </is>
      </c>
      <c r="B645" t="inlineStr">
        <is>
          <t>G86</t>
        </is>
      </c>
      <c r="C645">
        <f>IFERROR((H23*D86)*K22,0)</f>
        <v/>
      </c>
      <c r="D645" t="inlineStr">
        <is>
          <t>error-suppressed-source-formula</t>
        </is>
      </c>
      <c r="E645" t="inlineStr">
        <is>
          <t>Uploaded reference workbook</t>
        </is>
      </c>
    </row>
    <row r="646">
      <c r="A646" t="inlineStr">
        <is>
          <t>Bata Merah</t>
        </is>
      </c>
      <c r="B646" t="inlineStr">
        <is>
          <t>G87</t>
        </is>
      </c>
      <c r="C646">
        <f>IFERROR((H23*D87)*K22,0)</f>
        <v/>
      </c>
      <c r="D646" t="inlineStr">
        <is>
          <t>error-suppressed-source-formula</t>
        </is>
      </c>
      <c r="E646" t="inlineStr">
        <is>
          <t>Uploaded reference workbook</t>
        </is>
      </c>
    </row>
    <row r="647">
      <c r="A647" t="inlineStr">
        <is>
          <t>Batako</t>
        </is>
      </c>
      <c r="B647" t="inlineStr">
        <is>
          <t>N9</t>
        </is>
      </c>
      <c r="C647">
        <f>H56</f>
        <v/>
      </c>
      <c r="D647" t="inlineStr">
        <is>
          <t>formula</t>
        </is>
      </c>
      <c r="E647" t="inlineStr">
        <is>
          <t>Uploaded reference workbook</t>
        </is>
      </c>
    </row>
    <row r="648">
      <c r="A648" t="inlineStr">
        <is>
          <t>Batako</t>
        </is>
      </c>
      <c r="B648" t="inlineStr">
        <is>
          <t>Q9</t>
        </is>
      </c>
      <c r="C648">
        <f>IFERROR((P9*N9)*K9,0)</f>
        <v/>
      </c>
      <c r="D648" t="inlineStr">
        <is>
          <t>error-suppressed-source-formula</t>
        </is>
      </c>
      <c r="E648" t="inlineStr">
        <is>
          <t>Uploaded reference workbook</t>
        </is>
      </c>
    </row>
    <row r="649">
      <c r="A649" t="inlineStr">
        <is>
          <t>Batako</t>
        </is>
      </c>
      <c r="B649" t="inlineStr">
        <is>
          <t>N10</t>
        </is>
      </c>
      <c r="C649">
        <f>H57</f>
        <v/>
      </c>
      <c r="D649" t="inlineStr">
        <is>
          <t>formula</t>
        </is>
      </c>
      <c r="E649" t="inlineStr">
        <is>
          <t>Uploaded reference workbook</t>
        </is>
      </c>
    </row>
    <row r="650">
      <c r="A650" t="inlineStr">
        <is>
          <t>Batako</t>
        </is>
      </c>
      <c r="B650" t="inlineStr">
        <is>
          <t>Q10</t>
        </is>
      </c>
      <c r="C650">
        <f>IFERROR((P10*N10)*K10,0)</f>
        <v/>
      </c>
      <c r="D650" t="inlineStr">
        <is>
          <t>error-suppressed-source-formula</t>
        </is>
      </c>
      <c r="E650" t="inlineStr">
        <is>
          <t>Uploaded reference workbook</t>
        </is>
      </c>
    </row>
    <row r="651">
      <c r="A651" t="inlineStr">
        <is>
          <t>Batako</t>
        </is>
      </c>
      <c r="B651" t="inlineStr">
        <is>
          <t>N11</t>
        </is>
      </c>
      <c r="C651">
        <f>H58</f>
        <v/>
      </c>
      <c r="D651" t="inlineStr">
        <is>
          <t>formula</t>
        </is>
      </c>
      <c r="E651" t="inlineStr">
        <is>
          <t>Uploaded reference workbook</t>
        </is>
      </c>
    </row>
    <row r="652">
      <c r="A652" t="inlineStr">
        <is>
          <t>Batako</t>
        </is>
      </c>
      <c r="B652" t="inlineStr">
        <is>
          <t>Q11</t>
        </is>
      </c>
      <c r="C652">
        <f>IFERROR((P11*N11)*K11,0)</f>
        <v/>
      </c>
      <c r="D652" t="inlineStr">
        <is>
          <t>error-suppressed-source-formula</t>
        </is>
      </c>
      <c r="E652" t="inlineStr">
        <is>
          <t>Uploaded reference workbook</t>
        </is>
      </c>
    </row>
    <row r="653">
      <c r="A653" t="inlineStr">
        <is>
          <t>Batako</t>
        </is>
      </c>
      <c r="B653" t="inlineStr">
        <is>
          <t>N12</t>
        </is>
      </c>
      <c r="C653">
        <f>H59</f>
        <v/>
      </c>
      <c r="D653" t="inlineStr">
        <is>
          <t>formula</t>
        </is>
      </c>
      <c r="E653" t="inlineStr">
        <is>
          <t>Uploaded reference workbook</t>
        </is>
      </c>
    </row>
    <row r="654">
      <c r="A654" t="inlineStr">
        <is>
          <t>Batako</t>
        </is>
      </c>
      <c r="B654" t="inlineStr">
        <is>
          <t>Q12</t>
        </is>
      </c>
      <c r="C654">
        <f>IFERROR((P12*N12)*K12,0)</f>
        <v/>
      </c>
      <c r="D654" t="inlineStr">
        <is>
          <t>error-suppressed-source-formula</t>
        </is>
      </c>
      <c r="E654" t="inlineStr">
        <is>
          <t>Uploaded reference workbook</t>
        </is>
      </c>
    </row>
    <row r="655">
      <c r="A655" t="inlineStr">
        <is>
          <t>Batako</t>
        </is>
      </c>
      <c r="B655" t="inlineStr">
        <is>
          <t>Q13</t>
        </is>
      </c>
      <c r="C655">
        <f>SUM(Q9:Q12)</f>
        <v/>
      </c>
      <c r="D655" t="inlineStr">
        <is>
          <t>formula</t>
        </is>
      </c>
      <c r="E655" t="inlineStr">
        <is>
          <t>Uploaded reference workbook</t>
        </is>
      </c>
    </row>
    <row r="656">
      <c r="A656" t="inlineStr">
        <is>
          <t>Batako</t>
        </is>
      </c>
      <c r="B656" t="inlineStr">
        <is>
          <t>L15</t>
        </is>
      </c>
      <c r="C656">
        <f>C61</f>
        <v/>
      </c>
      <c r="D656" t="inlineStr">
        <is>
          <t>formula</t>
        </is>
      </c>
      <c r="E656" t="inlineStr">
        <is>
          <t>Uploaded reference workbook</t>
        </is>
      </c>
    </row>
    <row r="657">
      <c r="A657" t="inlineStr">
        <is>
          <t>Batako</t>
        </is>
      </c>
      <c r="B657" t="inlineStr">
        <is>
          <t>N15</t>
        </is>
      </c>
      <c r="C657">
        <f>G61</f>
        <v/>
      </c>
      <c r="D657" t="inlineStr">
        <is>
          <t>formula</t>
        </is>
      </c>
      <c r="E657" t="inlineStr">
        <is>
          <t>Uploaded reference workbook</t>
        </is>
      </c>
    </row>
    <row r="658">
      <c r="A658" t="inlineStr">
        <is>
          <t>Batako</t>
        </is>
      </c>
      <c r="B658" t="inlineStr">
        <is>
          <t>Q15</t>
        </is>
      </c>
      <c r="C658">
        <f>IFERROR(P15*N15,0)</f>
        <v/>
      </c>
      <c r="D658" t="inlineStr">
        <is>
          <t>error-suppressed-source-formula</t>
        </is>
      </c>
      <c r="E658" t="inlineStr">
        <is>
          <t>Uploaded reference workbook</t>
        </is>
      </c>
    </row>
    <row r="659">
      <c r="A659" t="inlineStr">
        <is>
          <t>Batako</t>
        </is>
      </c>
      <c r="B659" t="inlineStr">
        <is>
          <t>N16</t>
        </is>
      </c>
      <c r="C659">
        <f>G62/50</f>
        <v/>
      </c>
      <c r="D659" t="inlineStr">
        <is>
          <t>formula</t>
        </is>
      </c>
      <c r="E659" t="inlineStr">
        <is>
          <t>Uploaded reference workbook</t>
        </is>
      </c>
    </row>
    <row r="660">
      <c r="A660" t="inlineStr">
        <is>
          <t>Batako</t>
        </is>
      </c>
      <c r="B660" t="inlineStr">
        <is>
          <t>Q16</t>
        </is>
      </c>
      <c r="C660">
        <f>IFERROR(P16*N16,0)</f>
        <v/>
      </c>
      <c r="D660" t="inlineStr">
        <is>
          <t>error-suppressed-source-formula</t>
        </is>
      </c>
      <c r="E660" t="inlineStr">
        <is>
          <t>Uploaded reference workbook</t>
        </is>
      </c>
    </row>
    <row r="661">
      <c r="A661" t="inlineStr">
        <is>
          <t>Batako</t>
        </is>
      </c>
      <c r="B661" t="inlineStr">
        <is>
          <t>N17</t>
        </is>
      </c>
      <c r="C661">
        <f>G63</f>
        <v/>
      </c>
      <c r="D661" t="inlineStr">
        <is>
          <t>formula</t>
        </is>
      </c>
      <c r="E661" t="inlineStr">
        <is>
          <t>Uploaded reference workbook</t>
        </is>
      </c>
    </row>
    <row r="662">
      <c r="A662" t="inlineStr">
        <is>
          <t>Batako</t>
        </is>
      </c>
      <c r="B662" t="inlineStr">
        <is>
          <t>Q17</t>
        </is>
      </c>
      <c r="C662">
        <f>IFERROR(P17*N17,0)</f>
        <v/>
      </c>
      <c r="D662" t="inlineStr">
        <is>
          <t>error-suppressed-source-formula</t>
        </is>
      </c>
      <c r="E662" t="inlineStr">
        <is>
          <t>Uploaded reference workbook</t>
        </is>
      </c>
    </row>
    <row r="663">
      <c r="A663" t="inlineStr">
        <is>
          <t>Batako</t>
        </is>
      </c>
      <c r="B663" t="inlineStr">
        <is>
          <t>L18</t>
        </is>
      </c>
      <c r="C663">
        <f>C64</f>
        <v/>
      </c>
      <c r="D663" t="inlineStr">
        <is>
          <t>formula</t>
        </is>
      </c>
      <c r="E663" t="inlineStr">
        <is>
          <t>Uploaded reference workbook</t>
        </is>
      </c>
    </row>
    <row r="664">
      <c r="A664" t="inlineStr">
        <is>
          <t>Batako</t>
        </is>
      </c>
      <c r="B664" t="inlineStr">
        <is>
          <t>N18</t>
        </is>
      </c>
      <c r="C664">
        <f>G64/4.74</f>
        <v/>
      </c>
      <c r="D664" t="inlineStr">
        <is>
          <t>formula</t>
        </is>
      </c>
      <c r="E664" t="inlineStr">
        <is>
          <t>Uploaded reference workbook</t>
        </is>
      </c>
    </row>
    <row r="665">
      <c r="A665" t="inlineStr">
        <is>
          <t>Batako</t>
        </is>
      </c>
      <c r="B665" t="inlineStr">
        <is>
          <t>Q18</t>
        </is>
      </c>
      <c r="C665">
        <f>IFERROR(P18*N18,0)</f>
        <v/>
      </c>
      <c r="D665" t="inlineStr">
        <is>
          <t>error-suppressed-source-formula</t>
        </is>
      </c>
      <c r="E665" t="inlineStr">
        <is>
          <t>Uploaded reference workbook</t>
        </is>
      </c>
    </row>
    <row r="666">
      <c r="A666" t="inlineStr">
        <is>
          <t>Batako</t>
        </is>
      </c>
      <c r="B666" t="inlineStr">
        <is>
          <t>L21</t>
        </is>
      </c>
      <c r="C666">
        <f>C74</f>
        <v/>
      </c>
      <c r="D666" t="inlineStr">
        <is>
          <t>formula</t>
        </is>
      </c>
      <c r="E666" t="inlineStr">
        <is>
          <t>Uploaded reference workbook</t>
        </is>
      </c>
    </row>
    <row r="667">
      <c r="A667" t="inlineStr">
        <is>
          <t>Batako</t>
        </is>
      </c>
      <c r="B667" t="inlineStr">
        <is>
          <t>N21</t>
        </is>
      </c>
      <c r="C667">
        <f>G74</f>
        <v/>
      </c>
      <c r="D667" t="inlineStr">
        <is>
          <t>formula</t>
        </is>
      </c>
      <c r="E667" t="inlineStr">
        <is>
          <t>Uploaded reference workbook</t>
        </is>
      </c>
    </row>
    <row r="668">
      <c r="A668" t="inlineStr">
        <is>
          <t>Batako</t>
        </is>
      </c>
      <c r="B668" t="inlineStr">
        <is>
          <t>Q21</t>
        </is>
      </c>
      <c r="C668">
        <f>IFERROR(P21*N21,0)</f>
        <v/>
      </c>
      <c r="D668" t="inlineStr">
        <is>
          <t>error-suppressed-source-formula</t>
        </is>
      </c>
      <c r="E668" t="inlineStr">
        <is>
          <t>Uploaded reference workbook</t>
        </is>
      </c>
    </row>
    <row r="669">
      <c r="A669" t="inlineStr">
        <is>
          <t>Batako</t>
        </is>
      </c>
      <c r="B669" t="inlineStr">
        <is>
          <t>N22</t>
        </is>
      </c>
      <c r="C669">
        <f>G75</f>
        <v/>
      </c>
      <c r="D669" t="inlineStr">
        <is>
          <t>formula</t>
        </is>
      </c>
      <c r="E669" t="inlineStr">
        <is>
          <t>Uploaded reference workbook</t>
        </is>
      </c>
    </row>
    <row r="670">
      <c r="A670" t="inlineStr">
        <is>
          <t>Batako</t>
        </is>
      </c>
      <c r="B670" t="inlineStr">
        <is>
          <t>Q22</t>
        </is>
      </c>
      <c r="C670">
        <f>IFERROR(P22*N22,0)</f>
        <v/>
      </c>
      <c r="D670" t="inlineStr">
        <is>
          <t>error-suppressed-source-formula</t>
        </is>
      </c>
      <c r="E670" t="inlineStr">
        <is>
          <t>Uploaded reference workbook</t>
        </is>
      </c>
    </row>
    <row r="671">
      <c r="A671" t="inlineStr">
        <is>
          <t>Batako</t>
        </is>
      </c>
      <c r="B671" t="inlineStr">
        <is>
          <t>H23</t>
        </is>
      </c>
      <c r="C671">
        <f>IFERROR((((D9+D10)*D11)-H25)+H24,0)</f>
        <v/>
      </c>
      <c r="D671" t="inlineStr">
        <is>
          <t>error-suppressed-source-formula</t>
        </is>
      </c>
      <c r="E671" t="inlineStr">
        <is>
          <t>Uploaded reference workbook</t>
        </is>
      </c>
    </row>
    <row r="672">
      <c r="A672" t="inlineStr">
        <is>
          <t>Batako</t>
        </is>
      </c>
      <c r="B672" t="inlineStr">
        <is>
          <t>N23</t>
        </is>
      </c>
      <c r="C672">
        <f>G76</f>
        <v/>
      </c>
      <c r="D672" t="inlineStr">
        <is>
          <t>formula</t>
        </is>
      </c>
      <c r="E672" t="inlineStr">
        <is>
          <t>Uploaded reference workbook</t>
        </is>
      </c>
    </row>
    <row r="673">
      <c r="A673" t="inlineStr">
        <is>
          <t>Batako</t>
        </is>
      </c>
      <c r="B673" t="inlineStr">
        <is>
          <t>Q23</t>
        </is>
      </c>
      <c r="C673">
        <f>IFERROR(P23*N23,0)</f>
        <v/>
      </c>
      <c r="D673" t="inlineStr">
        <is>
          <t>error-suppressed-source-formula</t>
        </is>
      </c>
      <c r="E673" t="inlineStr">
        <is>
          <t>Uploaded reference workbook</t>
        </is>
      </c>
    </row>
    <row r="674">
      <c r="A674" t="inlineStr">
        <is>
          <t>Batako</t>
        </is>
      </c>
      <c r="B674" t="inlineStr">
        <is>
          <t>H24</t>
        </is>
      </c>
      <c r="C674">
        <f>IFERROR((0.5*H9*H10)*H11,0)</f>
        <v/>
      </c>
      <c r="D674" t="inlineStr">
        <is>
          <t>error-suppressed-source-formula</t>
        </is>
      </c>
      <c r="E674" t="inlineStr">
        <is>
          <t>Uploaded reference workbook</t>
        </is>
      </c>
    </row>
    <row r="675">
      <c r="A675" t="inlineStr">
        <is>
          <t>Batako</t>
        </is>
      </c>
      <c r="B675" t="inlineStr">
        <is>
          <t>L24</t>
        </is>
      </c>
      <c r="C675">
        <f>C77</f>
        <v/>
      </c>
      <c r="D675" t="inlineStr">
        <is>
          <t>formula</t>
        </is>
      </c>
      <c r="E675" t="inlineStr">
        <is>
          <t>Uploaded reference workbook</t>
        </is>
      </c>
    </row>
    <row r="676">
      <c r="A676" t="inlineStr">
        <is>
          <t>Batako</t>
        </is>
      </c>
      <c r="B676" t="inlineStr">
        <is>
          <t>N24</t>
        </is>
      </c>
      <c r="C676">
        <f>G77/4.74</f>
        <v/>
      </c>
      <c r="D676" t="inlineStr">
        <is>
          <t>formula</t>
        </is>
      </c>
      <c r="E676" t="inlineStr">
        <is>
          <t>Uploaded reference workbook</t>
        </is>
      </c>
    </row>
    <row r="677">
      <c r="A677" t="inlineStr">
        <is>
          <t>Batako</t>
        </is>
      </c>
      <c r="B677" t="inlineStr">
        <is>
          <t>Q24</t>
        </is>
      </c>
      <c r="C677">
        <f>IFERROR(P24*N24,0)</f>
        <v/>
      </c>
      <c r="D677" t="inlineStr">
        <is>
          <t>error-suppressed-source-formula</t>
        </is>
      </c>
      <c r="E677" t="inlineStr">
        <is>
          <t>Uploaded reference workbook</t>
        </is>
      </c>
    </row>
    <row r="678">
      <c r="A678" t="inlineStr">
        <is>
          <t>Batako</t>
        </is>
      </c>
      <c r="B678" t="inlineStr">
        <is>
          <t>H25</t>
        </is>
      </c>
      <c r="C678">
        <f>IFERROR(D13*D14*D15+H13*H14*H15+D17*D18*D19+H17+H18+H19,0)</f>
        <v/>
      </c>
      <c r="D678" t="inlineStr">
        <is>
          <t>error-suppressed-source-formula</t>
        </is>
      </c>
      <c r="E678" t="inlineStr">
        <is>
          <t>Uploaded reference workbook</t>
        </is>
      </c>
    </row>
    <row r="679">
      <c r="A679" t="inlineStr">
        <is>
          <t>Batako</t>
        </is>
      </c>
      <c r="B679" t="inlineStr">
        <is>
          <t>Q25</t>
        </is>
      </c>
      <c r="C679">
        <f>IFERROR(Q15+Q16+Q17+Q18+Q21+Q22+Q23+Q24,0)</f>
        <v/>
      </c>
      <c r="D679" t="inlineStr">
        <is>
          <t>error-suppressed-source-formula</t>
        </is>
      </c>
      <c r="E679" t="inlineStr">
        <is>
          <t>Uploaded reference workbook</t>
        </is>
      </c>
    </row>
    <row r="680">
      <c r="A680" t="inlineStr">
        <is>
          <t>Batako</t>
        </is>
      </c>
      <c r="B680" t="inlineStr">
        <is>
          <t>Q26</t>
        </is>
      </c>
      <c r="C680">
        <f>IFERROR(Q13+Q25,0)</f>
        <v/>
      </c>
      <c r="D680" t="inlineStr">
        <is>
          <t>error-suppressed-source-formula</t>
        </is>
      </c>
      <c r="E680" t="inlineStr">
        <is>
          <t>Uploaded reference workbook</t>
        </is>
      </c>
    </row>
    <row r="681">
      <c r="A681" t="inlineStr">
        <is>
          <t>Batako</t>
        </is>
      </c>
      <c r="B681" t="inlineStr">
        <is>
          <t>G56</t>
        </is>
      </c>
      <c r="C681">
        <f>IFERROR((H23*D56)*K14,0)</f>
        <v/>
      </c>
      <c r="D681" t="inlineStr">
        <is>
          <t>error-suppressed-source-formula</t>
        </is>
      </c>
      <c r="E681" t="inlineStr">
        <is>
          <t>Uploaded reference workbook</t>
        </is>
      </c>
    </row>
    <row r="682">
      <c r="A682" t="inlineStr">
        <is>
          <t>Batako</t>
        </is>
      </c>
      <c r="B682" t="inlineStr">
        <is>
          <t>H56</t>
        </is>
      </c>
      <c r="C682">
        <f>IFERROR(G56+G69,0)</f>
        <v/>
      </c>
      <c r="D682" t="inlineStr">
        <is>
          <t>error-suppressed-source-formula</t>
        </is>
      </c>
      <c r="E682" t="inlineStr">
        <is>
          <t>Uploaded reference workbook</t>
        </is>
      </c>
    </row>
    <row r="683">
      <c r="A683" t="inlineStr">
        <is>
          <t>Batako</t>
        </is>
      </c>
      <c r="B683" t="inlineStr">
        <is>
          <t>G57</t>
        </is>
      </c>
      <c r="C683">
        <f>IFERROR((H23*D57)*K14,0)</f>
        <v/>
      </c>
      <c r="D683" t="inlineStr">
        <is>
          <t>error-suppressed-source-formula</t>
        </is>
      </c>
      <c r="E683" t="inlineStr">
        <is>
          <t>Uploaded reference workbook</t>
        </is>
      </c>
    </row>
    <row r="684">
      <c r="A684" t="inlineStr">
        <is>
          <t>Batako</t>
        </is>
      </c>
      <c r="B684" t="inlineStr">
        <is>
          <t>H57</t>
        </is>
      </c>
      <c r="C684">
        <f>IFERROR(G57+G70,0)</f>
        <v/>
      </c>
      <c r="D684" t="inlineStr">
        <is>
          <t>error-suppressed-source-formula</t>
        </is>
      </c>
      <c r="E684" t="inlineStr">
        <is>
          <t>Uploaded reference workbook</t>
        </is>
      </c>
    </row>
    <row r="685">
      <c r="A685" t="inlineStr">
        <is>
          <t>Batako</t>
        </is>
      </c>
      <c r="B685" t="inlineStr">
        <is>
          <t>G58</t>
        </is>
      </c>
      <c r="C685">
        <f>IFERROR((H23*D58)*K14,0)</f>
        <v/>
      </c>
      <c r="D685" t="inlineStr">
        <is>
          <t>error-suppressed-source-formula</t>
        </is>
      </c>
      <c r="E685" t="inlineStr">
        <is>
          <t>Uploaded reference workbook</t>
        </is>
      </c>
    </row>
    <row r="686">
      <c r="A686" t="inlineStr">
        <is>
          <t>Batako</t>
        </is>
      </c>
      <c r="B686" t="inlineStr">
        <is>
          <t>H58</t>
        </is>
      </c>
      <c r="C686">
        <f>IFERROR(G58+G71,0)</f>
        <v/>
      </c>
      <c r="D686" t="inlineStr">
        <is>
          <t>error-suppressed-source-formula</t>
        </is>
      </c>
      <c r="E686" t="inlineStr">
        <is>
          <t>Uploaded reference workbook</t>
        </is>
      </c>
    </row>
    <row r="687">
      <c r="A687" t="inlineStr">
        <is>
          <t>Batako</t>
        </is>
      </c>
      <c r="B687" t="inlineStr">
        <is>
          <t>G59</t>
        </is>
      </c>
      <c r="C687">
        <f>IFERROR((H23*D59)*K14,0)</f>
        <v/>
      </c>
      <c r="D687" t="inlineStr">
        <is>
          <t>error-suppressed-source-formula</t>
        </is>
      </c>
      <c r="E687" t="inlineStr">
        <is>
          <t>Uploaded reference workbook</t>
        </is>
      </c>
    </row>
    <row r="688">
      <c r="A688" t="inlineStr">
        <is>
          <t>Batako</t>
        </is>
      </c>
      <c r="B688" t="inlineStr">
        <is>
          <t>H59</t>
        </is>
      </c>
      <c r="C688">
        <f>IFERROR(G59+G72,0)</f>
        <v/>
      </c>
      <c r="D688" t="inlineStr">
        <is>
          <t>error-suppressed-source-formula</t>
        </is>
      </c>
      <c r="E688" t="inlineStr">
        <is>
          <t>Uploaded reference workbook</t>
        </is>
      </c>
    </row>
    <row r="689">
      <c r="A689" t="inlineStr">
        <is>
          <t>Batako</t>
        </is>
      </c>
      <c r="B689" t="inlineStr">
        <is>
          <t>G61</t>
        </is>
      </c>
      <c r="C689">
        <f>IFERROR((H23*D61)*K14,0)</f>
        <v/>
      </c>
      <c r="D689" t="inlineStr">
        <is>
          <t>error-suppressed-source-formula</t>
        </is>
      </c>
      <c r="E689" t="inlineStr">
        <is>
          <t>Uploaded reference workbook</t>
        </is>
      </c>
    </row>
    <row r="690">
      <c r="A690" t="inlineStr">
        <is>
          <t>Batako</t>
        </is>
      </c>
      <c r="B690" t="inlineStr">
        <is>
          <t>G62</t>
        </is>
      </c>
      <c r="C690">
        <f>IFERROR((H23*D62)*K14,0)</f>
        <v/>
      </c>
      <c r="D690" t="inlineStr">
        <is>
          <t>error-suppressed-source-formula</t>
        </is>
      </c>
      <c r="E690" t="inlineStr">
        <is>
          <t>Uploaded reference workbook</t>
        </is>
      </c>
    </row>
    <row r="691">
      <c r="A691" t="inlineStr">
        <is>
          <t>Batako</t>
        </is>
      </c>
      <c r="B691" t="inlineStr">
        <is>
          <t>G63</t>
        </is>
      </c>
      <c r="C691">
        <f>IFERROR((H23*D63)*K14,0)</f>
        <v/>
      </c>
      <c r="D691" t="inlineStr">
        <is>
          <t>error-suppressed-source-formula</t>
        </is>
      </c>
      <c r="E691" t="inlineStr">
        <is>
          <t>Uploaded reference workbook</t>
        </is>
      </c>
    </row>
    <row r="692">
      <c r="A692" t="inlineStr">
        <is>
          <t>Batako</t>
        </is>
      </c>
      <c r="B692" t="inlineStr">
        <is>
          <t>G64</t>
        </is>
      </c>
      <c r="C692">
        <f>IFERROR((H23*D64)*K14,0)</f>
        <v/>
      </c>
      <c r="D692" t="inlineStr">
        <is>
          <t>error-suppressed-source-formula</t>
        </is>
      </c>
      <c r="E692" t="inlineStr">
        <is>
          <t>Uploaded reference workbook</t>
        </is>
      </c>
    </row>
    <row r="693">
      <c r="A693" t="inlineStr">
        <is>
          <t>Batako</t>
        </is>
      </c>
      <c r="B693" t="inlineStr">
        <is>
          <t>G69</t>
        </is>
      </c>
      <c r="C693">
        <f>IFERROR((H23*D69)*K20,0)</f>
        <v/>
      </c>
      <c r="D693" t="inlineStr">
        <is>
          <t>error-suppressed-source-formula</t>
        </is>
      </c>
      <c r="E693" t="inlineStr">
        <is>
          <t>Uploaded reference workbook</t>
        </is>
      </c>
    </row>
    <row r="694">
      <c r="A694" t="inlineStr">
        <is>
          <t>Batako</t>
        </is>
      </c>
      <c r="B694" t="inlineStr">
        <is>
          <t>G70</t>
        </is>
      </c>
      <c r="C694">
        <f>IFERROR((H23*D70)*K20,0)</f>
        <v/>
      </c>
      <c r="D694" t="inlineStr">
        <is>
          <t>error-suppressed-source-formula</t>
        </is>
      </c>
      <c r="E694" t="inlineStr">
        <is>
          <t>Uploaded reference workbook</t>
        </is>
      </c>
    </row>
    <row r="695">
      <c r="A695" t="inlineStr">
        <is>
          <t>Batako</t>
        </is>
      </c>
      <c r="B695" t="inlineStr">
        <is>
          <t>G71</t>
        </is>
      </c>
      <c r="C695">
        <f>IFERROR((H23*D71)*K20,0)</f>
        <v/>
      </c>
      <c r="D695" t="inlineStr">
        <is>
          <t>error-suppressed-source-formula</t>
        </is>
      </c>
      <c r="E695" t="inlineStr">
        <is>
          <t>Uploaded reference workbook</t>
        </is>
      </c>
    </row>
    <row r="696">
      <c r="A696" t="inlineStr">
        <is>
          <t>Batako</t>
        </is>
      </c>
      <c r="B696" t="inlineStr">
        <is>
          <t>G72</t>
        </is>
      </c>
      <c r="C696">
        <f>IFERROR((H23*D72)*K20,0)</f>
        <v/>
      </c>
      <c r="D696" t="inlineStr">
        <is>
          <t>error-suppressed-source-formula</t>
        </is>
      </c>
      <c r="E696" t="inlineStr">
        <is>
          <t>Uploaded reference workbook</t>
        </is>
      </c>
    </row>
    <row r="697">
      <c r="A697" t="inlineStr">
        <is>
          <t>Batako</t>
        </is>
      </c>
      <c r="B697" t="inlineStr">
        <is>
          <t>G74</t>
        </is>
      </c>
      <c r="C697">
        <f>IFERROR((H23*D74)*K20,0)</f>
        <v/>
      </c>
      <c r="D697" t="inlineStr">
        <is>
          <t>error-suppressed-source-formula</t>
        </is>
      </c>
      <c r="E697" t="inlineStr">
        <is>
          <t>Uploaded reference workbook</t>
        </is>
      </c>
    </row>
    <row r="698">
      <c r="A698" t="inlineStr">
        <is>
          <t>Batako</t>
        </is>
      </c>
      <c r="B698" t="inlineStr">
        <is>
          <t>G75</t>
        </is>
      </c>
      <c r="C698">
        <f>IFERROR(((H23*D75)/50)*K20,0)</f>
        <v/>
      </c>
      <c r="D698" t="inlineStr">
        <is>
          <t>error-suppressed-source-formula</t>
        </is>
      </c>
      <c r="E698" t="inlineStr">
        <is>
          <t>Uploaded reference workbook</t>
        </is>
      </c>
    </row>
    <row r="699">
      <c r="A699" t="inlineStr">
        <is>
          <t>Batako</t>
        </is>
      </c>
      <c r="B699" t="inlineStr">
        <is>
          <t>G76</t>
        </is>
      </c>
      <c r="C699">
        <f>IFERROR((H23*D76)*K20,0)</f>
        <v/>
      </c>
      <c r="D699" t="inlineStr">
        <is>
          <t>error-suppressed-source-formula</t>
        </is>
      </c>
      <c r="E699" t="inlineStr">
        <is>
          <t>Uploaded reference workbook</t>
        </is>
      </c>
    </row>
    <row r="700">
      <c r="A700" t="inlineStr">
        <is>
          <t>Batako</t>
        </is>
      </c>
      <c r="B700" t="inlineStr">
        <is>
          <t>G77</t>
        </is>
      </c>
      <c r="C700">
        <f>IFERROR((H23*D77)*K20,0)</f>
        <v/>
      </c>
      <c r="D700" t="inlineStr">
        <is>
          <t>error-suppressed-source-formula</t>
        </is>
      </c>
      <c r="E700" t="inlineStr">
        <is>
          <t>Uploaded reference workbook</t>
        </is>
      </c>
    </row>
    <row r="701">
      <c r="A701" t="inlineStr">
        <is>
          <t>Pintu &amp; Jendela</t>
        </is>
      </c>
      <c r="B701" t="inlineStr">
        <is>
          <t>N9</t>
        </is>
      </c>
      <c r="C701">
        <f>H56</f>
        <v/>
      </c>
      <c r="D701" t="inlineStr">
        <is>
          <t>formula</t>
        </is>
      </c>
      <c r="E701" t="inlineStr">
        <is>
          <t>Uploaded reference workbook</t>
        </is>
      </c>
    </row>
    <row r="702">
      <c r="A702" t="inlineStr">
        <is>
          <t>Pintu &amp; Jendela</t>
        </is>
      </c>
      <c r="B702" t="inlineStr">
        <is>
          <t>Q9</t>
        </is>
      </c>
      <c r="C702">
        <f>IFERROR((P9*N9)*K9,0)</f>
        <v/>
      </c>
      <c r="D702" t="inlineStr">
        <is>
          <t>error-suppressed-source-formula</t>
        </is>
      </c>
      <c r="E702" t="inlineStr">
        <is>
          <t>Uploaded reference workbook</t>
        </is>
      </c>
    </row>
    <row r="703">
      <c r="A703" t="inlineStr">
        <is>
          <t>Pintu &amp; Jendela</t>
        </is>
      </c>
      <c r="B703" t="inlineStr">
        <is>
          <t>N10</t>
        </is>
      </c>
      <c r="C703">
        <f>H57</f>
        <v/>
      </c>
      <c r="D703" t="inlineStr">
        <is>
          <t>formula</t>
        </is>
      </c>
      <c r="E703" t="inlineStr">
        <is>
          <t>Uploaded reference workbook</t>
        </is>
      </c>
    </row>
    <row r="704">
      <c r="A704" t="inlineStr">
        <is>
          <t>Pintu &amp; Jendela</t>
        </is>
      </c>
      <c r="B704" t="inlineStr">
        <is>
          <t>Q10</t>
        </is>
      </c>
      <c r="C704">
        <f>IFERROR((P10*N10)*K10,0)</f>
        <v/>
      </c>
      <c r="D704" t="inlineStr">
        <is>
          <t>error-suppressed-source-formula</t>
        </is>
      </c>
      <c r="E704" t="inlineStr">
        <is>
          <t>Uploaded reference workbook</t>
        </is>
      </c>
    </row>
    <row r="705">
      <c r="A705" t="inlineStr">
        <is>
          <t>Pintu &amp; Jendela</t>
        </is>
      </c>
      <c r="B705" t="inlineStr">
        <is>
          <t>N11</t>
        </is>
      </c>
      <c r="C705">
        <f>H58</f>
        <v/>
      </c>
      <c r="D705" t="inlineStr">
        <is>
          <t>formula</t>
        </is>
      </c>
      <c r="E705" t="inlineStr">
        <is>
          <t>Uploaded reference workbook</t>
        </is>
      </c>
    </row>
    <row r="706">
      <c r="A706" t="inlineStr">
        <is>
          <t>Pintu &amp; Jendela</t>
        </is>
      </c>
      <c r="B706" t="inlineStr">
        <is>
          <t>Q11</t>
        </is>
      </c>
      <c r="C706">
        <f>IFERROR((P11*N11)*K11,0)</f>
        <v/>
      </c>
      <c r="D706" t="inlineStr">
        <is>
          <t>error-suppressed-source-formula</t>
        </is>
      </c>
      <c r="E706" t="inlineStr">
        <is>
          <t>Uploaded reference workbook</t>
        </is>
      </c>
    </row>
    <row r="707">
      <c r="A707" t="inlineStr">
        <is>
          <t>Pintu &amp; Jendela</t>
        </is>
      </c>
      <c r="B707" t="inlineStr">
        <is>
          <t>N12</t>
        </is>
      </c>
      <c r="C707">
        <f>H59</f>
        <v/>
      </c>
      <c r="D707" t="inlineStr">
        <is>
          <t>formula</t>
        </is>
      </c>
      <c r="E707" t="inlineStr">
        <is>
          <t>Uploaded reference workbook</t>
        </is>
      </c>
    </row>
    <row r="708">
      <c r="A708" t="inlineStr">
        <is>
          <t>Pintu &amp; Jendela</t>
        </is>
      </c>
      <c r="B708" t="inlineStr">
        <is>
          <t>Q12</t>
        </is>
      </c>
      <c r="C708">
        <f>IFERROR((P12*N12)*K12,0)</f>
        <v/>
      </c>
      <c r="D708" t="inlineStr">
        <is>
          <t>error-suppressed-source-formula</t>
        </is>
      </c>
      <c r="E708" t="inlineStr">
        <is>
          <t>Uploaded reference workbook</t>
        </is>
      </c>
    </row>
    <row r="709">
      <c r="A709" t="inlineStr">
        <is>
          <t>Pintu &amp; Jendela</t>
        </is>
      </c>
      <c r="B709" t="inlineStr">
        <is>
          <t>Q13</t>
        </is>
      </c>
      <c r="C709">
        <f>SUM(Q9:Q12)</f>
        <v/>
      </c>
      <c r="D709" t="inlineStr">
        <is>
          <t>formula</t>
        </is>
      </c>
      <c r="E709" t="inlineStr">
        <is>
          <t>Uploaded reference workbook</t>
        </is>
      </c>
    </row>
    <row r="710">
      <c r="A710" t="inlineStr">
        <is>
          <t>Pintu &amp; Jendela</t>
        </is>
      </c>
      <c r="B710" t="inlineStr">
        <is>
          <t>L15</t>
        </is>
      </c>
      <c r="C710">
        <f>C61</f>
        <v/>
      </c>
      <c r="D710" t="inlineStr">
        <is>
          <t>formula</t>
        </is>
      </c>
      <c r="E710" t="inlineStr">
        <is>
          <t>Uploaded reference workbook</t>
        </is>
      </c>
    </row>
    <row r="711">
      <c r="A711" t="inlineStr">
        <is>
          <t>Pintu &amp; Jendela</t>
        </is>
      </c>
      <c r="B711" t="inlineStr">
        <is>
          <t>N15</t>
        </is>
      </c>
      <c r="C711">
        <f>G61</f>
        <v/>
      </c>
      <c r="D711" t="inlineStr">
        <is>
          <t>formula</t>
        </is>
      </c>
      <c r="E711" t="inlineStr">
        <is>
          <t>Uploaded reference workbook</t>
        </is>
      </c>
    </row>
    <row r="712">
      <c r="A712" t="inlineStr">
        <is>
          <t>Pintu &amp; Jendela</t>
        </is>
      </c>
      <c r="B712" t="inlineStr">
        <is>
          <t>Q15</t>
        </is>
      </c>
      <c r="C712">
        <f>IFERROR(P15*N15,0)</f>
        <v/>
      </c>
      <c r="D712" t="inlineStr">
        <is>
          <t>error-suppressed-source-formula</t>
        </is>
      </c>
      <c r="E712" t="inlineStr">
        <is>
          <t>Uploaded reference workbook</t>
        </is>
      </c>
    </row>
    <row r="713">
      <c r="A713" t="inlineStr">
        <is>
          <t>Pintu &amp; Jendela</t>
        </is>
      </c>
      <c r="B713" t="inlineStr">
        <is>
          <t>L16</t>
        </is>
      </c>
      <c r="C713">
        <f>C62</f>
        <v/>
      </c>
      <c r="D713" t="inlineStr">
        <is>
          <t>formula</t>
        </is>
      </c>
      <c r="E713" t="inlineStr">
        <is>
          <t>Uploaded reference workbook</t>
        </is>
      </c>
    </row>
    <row r="714">
      <c r="A714" t="inlineStr">
        <is>
          <t>Pintu &amp; Jendela</t>
        </is>
      </c>
      <c r="B714" t="inlineStr">
        <is>
          <t>N16</t>
        </is>
      </c>
      <c r="C714">
        <f>G62</f>
        <v/>
      </c>
      <c r="D714" t="inlineStr">
        <is>
          <t>formula</t>
        </is>
      </c>
      <c r="E714" t="inlineStr">
        <is>
          <t>Uploaded reference workbook</t>
        </is>
      </c>
    </row>
    <row r="715">
      <c r="A715" t="inlineStr">
        <is>
          <t>Pintu &amp; Jendela</t>
        </is>
      </c>
      <c r="B715" t="inlineStr">
        <is>
          <t>Q16</t>
        </is>
      </c>
      <c r="C715">
        <f>IFERROR(P16*N16,0)</f>
        <v/>
      </c>
      <c r="D715" t="inlineStr">
        <is>
          <t>error-suppressed-source-formula</t>
        </is>
      </c>
      <c r="E715" t="inlineStr">
        <is>
          <t>Uploaded reference workbook</t>
        </is>
      </c>
    </row>
    <row r="716">
      <c r="A716" t="inlineStr">
        <is>
          <t>Pintu &amp; Jendela</t>
        </is>
      </c>
      <c r="B716" t="inlineStr">
        <is>
          <t>L17</t>
        </is>
      </c>
      <c r="C716">
        <f>C63</f>
        <v/>
      </c>
      <c r="D716" t="inlineStr">
        <is>
          <t>formula</t>
        </is>
      </c>
      <c r="E716" t="inlineStr">
        <is>
          <t>Uploaded reference workbook</t>
        </is>
      </c>
    </row>
    <row r="717">
      <c r="A717" t="inlineStr">
        <is>
          <t>Pintu &amp; Jendela</t>
        </is>
      </c>
      <c r="B717" t="inlineStr">
        <is>
          <t>N17</t>
        </is>
      </c>
      <c r="C717">
        <f>G63</f>
        <v/>
      </c>
      <c r="D717" t="inlineStr">
        <is>
          <t>formula</t>
        </is>
      </c>
      <c r="E717" t="inlineStr">
        <is>
          <t>Uploaded reference workbook</t>
        </is>
      </c>
    </row>
    <row r="718">
      <c r="A718" t="inlineStr">
        <is>
          <t>Pintu &amp; Jendela</t>
        </is>
      </c>
      <c r="B718" t="inlineStr">
        <is>
          <t>Q17</t>
        </is>
      </c>
      <c r="C718">
        <f>IFERROR(P17*N17,0)</f>
        <v/>
      </c>
      <c r="D718" t="inlineStr">
        <is>
          <t>error-suppressed-source-formula</t>
        </is>
      </c>
      <c r="E718" t="inlineStr">
        <is>
          <t>Uploaded reference workbook</t>
        </is>
      </c>
    </row>
    <row r="719">
      <c r="A719" t="inlineStr">
        <is>
          <t>Pintu &amp; Jendela</t>
        </is>
      </c>
      <c r="B719" t="inlineStr">
        <is>
          <t>L19</t>
        </is>
      </c>
      <c r="C719">
        <f>C73</f>
        <v/>
      </c>
      <c r="D719" t="inlineStr">
        <is>
          <t>formula</t>
        </is>
      </c>
      <c r="E719" t="inlineStr">
        <is>
          <t>Uploaded reference workbook</t>
        </is>
      </c>
    </row>
    <row r="720">
      <c r="A720" t="inlineStr">
        <is>
          <t>Pintu &amp; Jendela</t>
        </is>
      </c>
      <c r="B720" t="inlineStr">
        <is>
          <t>N19</t>
        </is>
      </c>
      <c r="C720">
        <f>G73</f>
        <v/>
      </c>
      <c r="D720" t="inlineStr">
        <is>
          <t>formula</t>
        </is>
      </c>
      <c r="E720" t="inlineStr">
        <is>
          <t>Uploaded reference workbook</t>
        </is>
      </c>
    </row>
    <row r="721">
      <c r="A721" t="inlineStr">
        <is>
          <t>Pintu &amp; Jendela</t>
        </is>
      </c>
      <c r="B721" t="inlineStr">
        <is>
          <t>Q19</t>
        </is>
      </c>
      <c r="C721">
        <f>IFERROR(P19*N19,0)</f>
        <v/>
      </c>
      <c r="D721" t="inlineStr">
        <is>
          <t>error-suppressed-source-formula</t>
        </is>
      </c>
      <c r="E721" t="inlineStr">
        <is>
          <t>Uploaded reference workbook</t>
        </is>
      </c>
    </row>
    <row r="722">
      <c r="A722" t="inlineStr">
        <is>
          <t>Pintu &amp; Jendela</t>
        </is>
      </c>
      <c r="B722" t="inlineStr">
        <is>
          <t>L20</t>
        </is>
      </c>
      <c r="C722">
        <f>C74</f>
        <v/>
      </c>
      <c r="D722" t="inlineStr">
        <is>
          <t>formula</t>
        </is>
      </c>
      <c r="E722" t="inlineStr">
        <is>
          <t>Uploaded reference workbook</t>
        </is>
      </c>
    </row>
    <row r="723">
      <c r="A723" t="inlineStr">
        <is>
          <t>Pintu &amp; Jendela</t>
        </is>
      </c>
      <c r="B723" t="inlineStr">
        <is>
          <t>N20</t>
        </is>
      </c>
      <c r="C723">
        <f>G74</f>
        <v/>
      </c>
      <c r="D723" t="inlineStr">
        <is>
          <t>formula</t>
        </is>
      </c>
      <c r="E723" t="inlineStr">
        <is>
          <t>Uploaded reference workbook</t>
        </is>
      </c>
    </row>
    <row r="724">
      <c r="A724" t="inlineStr">
        <is>
          <t>Pintu &amp; Jendela</t>
        </is>
      </c>
      <c r="B724" t="inlineStr">
        <is>
          <t>Q20</t>
        </is>
      </c>
      <c r="C724">
        <f>IFERROR(P20*N20,0)</f>
        <v/>
      </c>
      <c r="D724" t="inlineStr">
        <is>
          <t>error-suppressed-source-formula</t>
        </is>
      </c>
      <c r="E724" t="inlineStr">
        <is>
          <t>Uploaded reference workbook</t>
        </is>
      </c>
    </row>
    <row r="725">
      <c r="A725" t="inlineStr">
        <is>
          <t>Pintu &amp; Jendela</t>
        </is>
      </c>
      <c r="B725" t="inlineStr">
        <is>
          <t>L21</t>
        </is>
      </c>
      <c r="C725">
        <f>C75</f>
        <v/>
      </c>
      <c r="D725" t="inlineStr">
        <is>
          <t>formula</t>
        </is>
      </c>
      <c r="E725" t="inlineStr">
        <is>
          <t>Uploaded reference workbook</t>
        </is>
      </c>
    </row>
    <row r="726">
      <c r="A726" t="inlineStr">
        <is>
          <t>Pintu &amp; Jendela</t>
        </is>
      </c>
      <c r="B726" t="inlineStr">
        <is>
          <t>N21</t>
        </is>
      </c>
      <c r="C726">
        <f>G75</f>
        <v/>
      </c>
      <c r="D726" t="inlineStr">
        <is>
          <t>formula</t>
        </is>
      </c>
      <c r="E726" t="inlineStr">
        <is>
          <t>Uploaded reference workbook</t>
        </is>
      </c>
    </row>
    <row r="727">
      <c r="A727" t="inlineStr">
        <is>
          <t>Pintu &amp; Jendela</t>
        </is>
      </c>
      <c r="B727" t="inlineStr">
        <is>
          <t>Q21</t>
        </is>
      </c>
      <c r="C727">
        <f>IFERROR(P21*N21,0)</f>
        <v/>
      </c>
      <c r="D727" t="inlineStr">
        <is>
          <t>error-suppressed-source-formula</t>
        </is>
      </c>
      <c r="E727" t="inlineStr">
        <is>
          <t>Uploaded reference workbook</t>
        </is>
      </c>
    </row>
    <row r="728">
      <c r="A728" t="inlineStr">
        <is>
          <t>Pintu &amp; Jendela</t>
        </is>
      </c>
      <c r="B728" t="inlineStr">
        <is>
          <t>H23</t>
        </is>
      </c>
      <c r="C728">
        <f>IFERROR(((((D10*2)+D9)*D11)+(H10*2)+H9)*H11,0)</f>
        <v/>
      </c>
      <c r="D728" t="inlineStr">
        <is>
          <t>error-suppressed-source-formula</t>
        </is>
      </c>
      <c r="E728" t="inlineStr">
        <is>
          <t>Uploaded reference workbook</t>
        </is>
      </c>
    </row>
    <row r="729">
      <c r="A729" t="inlineStr">
        <is>
          <t>Pintu &amp; Jendela</t>
        </is>
      </c>
      <c r="B729" t="inlineStr">
        <is>
          <t>L23</t>
        </is>
      </c>
      <c r="C729">
        <f>C85</f>
        <v/>
      </c>
      <c r="D729" t="inlineStr">
        <is>
          <t>formula</t>
        </is>
      </c>
      <c r="E729" t="inlineStr">
        <is>
          <t>Uploaded reference workbook</t>
        </is>
      </c>
    </row>
    <row r="730">
      <c r="A730" t="inlineStr">
        <is>
          <t>Pintu &amp; Jendela</t>
        </is>
      </c>
      <c r="B730" t="inlineStr">
        <is>
          <t>N23</t>
        </is>
      </c>
      <c r="C730">
        <f>G85</f>
        <v/>
      </c>
      <c r="D730" t="inlineStr">
        <is>
          <t>formula</t>
        </is>
      </c>
      <c r="E730" t="inlineStr">
        <is>
          <t>Uploaded reference workbook</t>
        </is>
      </c>
    </row>
    <row r="731">
      <c r="A731" t="inlineStr">
        <is>
          <t>Pintu &amp; Jendela</t>
        </is>
      </c>
      <c r="B731" t="inlineStr">
        <is>
          <t>O23</t>
        </is>
      </c>
      <c r="C731">
        <f>E85</f>
        <v/>
      </c>
      <c r="D731" t="inlineStr">
        <is>
          <t>formula</t>
        </is>
      </c>
      <c r="E731" t="inlineStr">
        <is>
          <t>Uploaded reference workbook</t>
        </is>
      </c>
    </row>
    <row r="732">
      <c r="A732" t="inlineStr">
        <is>
          <t>Pintu &amp; Jendela</t>
        </is>
      </c>
      <c r="B732" t="inlineStr">
        <is>
          <t>Q23</t>
        </is>
      </c>
      <c r="C732">
        <f>IFERROR(P23*N23,0)</f>
        <v/>
      </c>
      <c r="D732" t="inlineStr">
        <is>
          <t>error-suppressed-source-formula</t>
        </is>
      </c>
      <c r="E732" t="inlineStr">
        <is>
          <t>Uploaded reference workbook</t>
        </is>
      </c>
    </row>
    <row r="733">
      <c r="A733" t="inlineStr">
        <is>
          <t>Pintu &amp; Jendela</t>
        </is>
      </c>
      <c r="B733" t="inlineStr">
        <is>
          <t>H24</t>
        </is>
      </c>
      <c r="C733">
        <f>Q38+Q39</f>
        <v/>
      </c>
      <c r="D733" t="inlineStr">
        <is>
          <t>formula</t>
        </is>
      </c>
      <c r="E733" t="inlineStr">
        <is>
          <t>Uploaded reference workbook</t>
        </is>
      </c>
    </row>
    <row r="734">
      <c r="A734" t="inlineStr">
        <is>
          <t>Pintu &amp; Jendela</t>
        </is>
      </c>
      <c r="B734" t="inlineStr">
        <is>
          <t>L24</t>
        </is>
      </c>
      <c r="C734">
        <f>C86</f>
        <v/>
      </c>
      <c r="D734" t="inlineStr">
        <is>
          <t>formula</t>
        </is>
      </c>
      <c r="E734" t="inlineStr">
        <is>
          <t>Uploaded reference workbook</t>
        </is>
      </c>
    </row>
    <row r="735">
      <c r="A735" t="inlineStr">
        <is>
          <t>Pintu &amp; Jendela</t>
        </is>
      </c>
      <c r="B735" t="inlineStr">
        <is>
          <t>N24</t>
        </is>
      </c>
      <c r="C735">
        <f>G86</f>
        <v/>
      </c>
      <c r="D735" t="inlineStr">
        <is>
          <t>formula</t>
        </is>
      </c>
      <c r="E735" t="inlineStr">
        <is>
          <t>Uploaded reference workbook</t>
        </is>
      </c>
    </row>
    <row r="736">
      <c r="A736" t="inlineStr">
        <is>
          <t>Pintu &amp; Jendela</t>
        </is>
      </c>
      <c r="B736" t="inlineStr">
        <is>
          <t>Q24</t>
        </is>
      </c>
      <c r="C736">
        <f>IFERROR(P24*N24,0)</f>
        <v/>
      </c>
      <c r="D736" t="inlineStr">
        <is>
          <t>error-suppressed-source-formula</t>
        </is>
      </c>
      <c r="E736" t="inlineStr">
        <is>
          <t>Uploaded reference workbook</t>
        </is>
      </c>
    </row>
    <row r="737">
      <c r="A737" t="inlineStr">
        <is>
          <t>Pintu &amp; Jendela</t>
        </is>
      </c>
      <c r="B737" t="inlineStr">
        <is>
          <t>H25</t>
        </is>
      </c>
      <c r="C737">
        <f>IFERROR((D17*D18*D19)+H17*H18*H19,)</f>
        <v/>
      </c>
      <c r="D737" t="inlineStr">
        <is>
          <t>error-suppressed-source-formula</t>
        </is>
      </c>
      <c r="E737" t="inlineStr">
        <is>
          <t>Uploaded reference workbook</t>
        </is>
      </c>
    </row>
    <row r="738">
      <c r="A738" t="inlineStr">
        <is>
          <t>Pintu &amp; Jendela</t>
        </is>
      </c>
      <c r="B738" t="inlineStr">
        <is>
          <t>L25</t>
        </is>
      </c>
      <c r="C738">
        <f>C87</f>
        <v/>
      </c>
      <c r="D738" t="inlineStr">
        <is>
          <t>formula</t>
        </is>
      </c>
      <c r="E738" t="inlineStr">
        <is>
          <t>Uploaded reference workbook</t>
        </is>
      </c>
    </row>
    <row r="739">
      <c r="A739" t="inlineStr">
        <is>
          <t>Pintu &amp; Jendela</t>
        </is>
      </c>
      <c r="B739" t="inlineStr">
        <is>
          <t>N25</t>
        </is>
      </c>
      <c r="C739">
        <f>G87</f>
        <v/>
      </c>
      <c r="D739" t="inlineStr">
        <is>
          <t>formula</t>
        </is>
      </c>
      <c r="E739" t="inlineStr">
        <is>
          <t>Uploaded reference workbook</t>
        </is>
      </c>
    </row>
    <row r="740">
      <c r="A740" t="inlineStr">
        <is>
          <t>Pintu &amp; Jendela</t>
        </is>
      </c>
      <c r="B740" t="inlineStr">
        <is>
          <t>Q25</t>
        </is>
      </c>
      <c r="C740">
        <f>IFERROR(P25*N25,0)</f>
        <v/>
      </c>
      <c r="D740" t="inlineStr">
        <is>
          <t>error-suppressed-source-formula</t>
        </is>
      </c>
      <c r="E740" t="inlineStr">
        <is>
          <t>Uploaded reference workbook</t>
        </is>
      </c>
    </row>
    <row r="741">
      <c r="A741" t="inlineStr">
        <is>
          <t>Pintu &amp; Jendela</t>
        </is>
      </c>
      <c r="B741" t="inlineStr">
        <is>
          <t>H26</t>
        </is>
      </c>
      <c r="C741">
        <f>IFERROR(H23+H24,0)</f>
        <v/>
      </c>
      <c r="D741" t="inlineStr">
        <is>
          <t>error-suppressed-source-formula</t>
        </is>
      </c>
      <c r="E741" t="inlineStr">
        <is>
          <t>Uploaded reference workbook</t>
        </is>
      </c>
    </row>
    <row r="742">
      <c r="A742" t="inlineStr">
        <is>
          <t>Pintu &amp; Jendela</t>
        </is>
      </c>
      <c r="B742" t="inlineStr">
        <is>
          <t>L27</t>
        </is>
      </c>
      <c r="C742">
        <f>C97</f>
        <v/>
      </c>
      <c r="D742" t="inlineStr">
        <is>
          <t>formula</t>
        </is>
      </c>
      <c r="E742" t="inlineStr">
        <is>
          <t>Uploaded reference workbook</t>
        </is>
      </c>
    </row>
    <row r="743">
      <c r="A743" t="inlineStr">
        <is>
          <t>Pintu &amp; Jendela</t>
        </is>
      </c>
      <c r="B743" t="inlineStr">
        <is>
          <t>N27</t>
        </is>
      </c>
      <c r="C743">
        <f>G97</f>
        <v/>
      </c>
      <c r="D743" t="inlineStr">
        <is>
          <t>formula</t>
        </is>
      </c>
      <c r="E743" t="inlineStr">
        <is>
          <t>Uploaded reference workbook</t>
        </is>
      </c>
    </row>
    <row r="744">
      <c r="A744" t="inlineStr">
        <is>
          <t>Pintu &amp; Jendela</t>
        </is>
      </c>
      <c r="B744" t="inlineStr">
        <is>
          <t>Q27</t>
        </is>
      </c>
      <c r="C744">
        <f>IFERROR(P27*N27,0)</f>
        <v/>
      </c>
      <c r="D744" t="inlineStr">
        <is>
          <t>error-suppressed-source-formula</t>
        </is>
      </c>
      <c r="E744" t="inlineStr">
        <is>
          <t>Uploaded reference workbook</t>
        </is>
      </c>
    </row>
    <row r="745">
      <c r="A745" t="inlineStr">
        <is>
          <t>Pintu &amp; Jendela</t>
        </is>
      </c>
      <c r="B745" t="inlineStr">
        <is>
          <t>L28</t>
        </is>
      </c>
      <c r="C745">
        <f>C98</f>
        <v/>
      </c>
      <c r="D745" t="inlineStr">
        <is>
          <t>formula</t>
        </is>
      </c>
      <c r="E745" t="inlineStr">
        <is>
          <t>Uploaded reference workbook</t>
        </is>
      </c>
    </row>
    <row r="746">
      <c r="A746" t="inlineStr">
        <is>
          <t>Pintu &amp; Jendela</t>
        </is>
      </c>
      <c r="B746" t="inlineStr">
        <is>
          <t>N28</t>
        </is>
      </c>
      <c r="C746">
        <f>G98</f>
        <v/>
      </c>
      <c r="D746" t="inlineStr">
        <is>
          <t>formula</t>
        </is>
      </c>
      <c r="E746" t="inlineStr">
        <is>
          <t>Uploaded reference workbook</t>
        </is>
      </c>
    </row>
    <row r="747">
      <c r="A747" t="inlineStr">
        <is>
          <t>Pintu &amp; Jendela</t>
        </is>
      </c>
      <c r="B747" t="inlineStr">
        <is>
          <t>Q28</t>
        </is>
      </c>
      <c r="C747">
        <f>IFERROR(P28*N28,0)</f>
        <v/>
      </c>
      <c r="D747" t="inlineStr">
        <is>
          <t>error-suppressed-source-formula</t>
        </is>
      </c>
      <c r="E747" t="inlineStr">
        <is>
          <t>Uploaded reference workbook</t>
        </is>
      </c>
    </row>
    <row r="748">
      <c r="A748" t="inlineStr">
        <is>
          <t>Pintu &amp; Jendela</t>
        </is>
      </c>
      <c r="B748" t="inlineStr">
        <is>
          <t>Q29</t>
        </is>
      </c>
      <c r="C748">
        <f>IFERROR(Q15+Q16+Q17+Q19+Q20+Q21+Q23+Q24+Q25+Q27+Q28,0)</f>
        <v/>
      </c>
      <c r="D748" t="inlineStr">
        <is>
          <t>error-suppressed-source-formula</t>
        </is>
      </c>
      <c r="E748" t="inlineStr">
        <is>
          <t>Uploaded reference workbook</t>
        </is>
      </c>
    </row>
    <row r="749">
      <c r="A749" t="inlineStr">
        <is>
          <t>Pintu &amp; Jendela</t>
        </is>
      </c>
      <c r="B749" t="inlineStr">
        <is>
          <t>Q30</t>
        </is>
      </c>
      <c r="C749">
        <f>IFERROR(Q13+Q29,0)</f>
        <v/>
      </c>
      <c r="D749" t="inlineStr">
        <is>
          <t>error-suppressed-source-formula</t>
        </is>
      </c>
      <c r="E749" t="inlineStr">
        <is>
          <t>Uploaded reference workbook</t>
        </is>
      </c>
    </row>
    <row r="750">
      <c r="A750" t="inlineStr">
        <is>
          <t>Pintu &amp; Jendela</t>
        </is>
      </c>
      <c r="B750" t="inlineStr">
        <is>
          <t>Q38</t>
        </is>
      </c>
      <c r="C750">
        <f>IFERROR(((H14*3)+H13+H13)*H15,0)</f>
        <v/>
      </c>
      <c r="D750" t="inlineStr">
        <is>
          <t>error-suppressed-source-formula</t>
        </is>
      </c>
      <c r="E750" t="inlineStr">
        <is>
          <t>Uploaded reference workbook</t>
        </is>
      </c>
    </row>
    <row r="751">
      <c r="A751" t="inlineStr">
        <is>
          <t>Pintu &amp; Jendela</t>
        </is>
      </c>
      <c r="B751" t="inlineStr">
        <is>
          <t>Q39</t>
        </is>
      </c>
      <c r="C751">
        <f>IFERROR(((D14*2)+D13+D13)*D15,0)</f>
        <v/>
      </c>
      <c r="D751" t="inlineStr">
        <is>
          <t>error-suppressed-source-formula</t>
        </is>
      </c>
      <c r="E751" t="inlineStr">
        <is>
          <t>Uploaded reference workbook</t>
        </is>
      </c>
    </row>
    <row r="752">
      <c r="A752" t="inlineStr">
        <is>
          <t>Pintu &amp; Jendela</t>
        </is>
      </c>
      <c r="B752" t="inlineStr">
        <is>
          <t>G56</t>
        </is>
      </c>
      <c r="C752">
        <f>IFERROR((H26*D56)*K14,0)</f>
        <v/>
      </c>
      <c r="D752" t="inlineStr">
        <is>
          <t>error-suppressed-source-formula</t>
        </is>
      </c>
      <c r="E752" t="inlineStr">
        <is>
          <t>Uploaded reference workbook</t>
        </is>
      </c>
    </row>
    <row r="753">
      <c r="A753" t="inlineStr">
        <is>
          <t>Pintu &amp; Jendela</t>
        </is>
      </c>
      <c r="B753" t="inlineStr">
        <is>
          <t>H56</t>
        </is>
      </c>
      <c r="C753">
        <f>IFERROR(G56+G68+G80+G92,0)</f>
        <v/>
      </c>
      <c r="D753" t="inlineStr">
        <is>
          <t>error-suppressed-source-formula</t>
        </is>
      </c>
      <c r="E753" t="inlineStr">
        <is>
          <t>Uploaded reference workbook</t>
        </is>
      </c>
    </row>
    <row r="754">
      <c r="A754" t="inlineStr">
        <is>
          <t>Pintu &amp; Jendela</t>
        </is>
      </c>
      <c r="B754" t="inlineStr">
        <is>
          <t>G57</t>
        </is>
      </c>
      <c r="C754">
        <f>IFERROR((H26*D57)*K14,0)</f>
        <v/>
      </c>
      <c r="D754" t="inlineStr">
        <is>
          <t>error-suppressed-source-formula</t>
        </is>
      </c>
      <c r="E754" t="inlineStr">
        <is>
          <t>Uploaded reference workbook</t>
        </is>
      </c>
    </row>
    <row r="755">
      <c r="A755" t="inlineStr">
        <is>
          <t>Pintu &amp; Jendela</t>
        </is>
      </c>
      <c r="B755" t="inlineStr">
        <is>
          <t>H57</t>
        </is>
      </c>
      <c r="C755">
        <f>IFERROR(G57+G69+G81+G93,0)</f>
        <v/>
      </c>
      <c r="D755" t="inlineStr">
        <is>
          <t>error-suppressed-source-formula</t>
        </is>
      </c>
      <c r="E755" t="inlineStr">
        <is>
          <t>Uploaded reference workbook</t>
        </is>
      </c>
    </row>
    <row r="756">
      <c r="A756" t="inlineStr">
        <is>
          <t>Pintu &amp; Jendela</t>
        </is>
      </c>
      <c r="B756" t="inlineStr">
        <is>
          <t>G58</t>
        </is>
      </c>
      <c r="C756">
        <f>IFERROR((H26*D58)*K14,0)</f>
        <v/>
      </c>
      <c r="D756" t="inlineStr">
        <is>
          <t>error-suppressed-source-formula</t>
        </is>
      </c>
      <c r="E756" t="inlineStr">
        <is>
          <t>Uploaded reference workbook</t>
        </is>
      </c>
    </row>
    <row r="757">
      <c r="A757" t="inlineStr">
        <is>
          <t>Pintu &amp; Jendela</t>
        </is>
      </c>
      <c r="B757" t="inlineStr">
        <is>
          <t>H58</t>
        </is>
      </c>
      <c r="C757">
        <f>IFERROR(G58+G70+G82+G94,0)</f>
        <v/>
      </c>
      <c r="D757" t="inlineStr">
        <is>
          <t>error-suppressed-source-formula</t>
        </is>
      </c>
      <c r="E757" t="inlineStr">
        <is>
          <t>Uploaded reference workbook</t>
        </is>
      </c>
    </row>
    <row r="758">
      <c r="A758" t="inlineStr">
        <is>
          <t>Pintu &amp; Jendela</t>
        </is>
      </c>
      <c r="B758" t="inlineStr">
        <is>
          <t>G59</t>
        </is>
      </c>
      <c r="C758">
        <f>IFERROR((H26*D59)*K14,0)</f>
        <v/>
      </c>
      <c r="D758" t="inlineStr">
        <is>
          <t>error-suppressed-source-formula</t>
        </is>
      </c>
      <c r="E758" t="inlineStr">
        <is>
          <t>Uploaded reference workbook</t>
        </is>
      </c>
    </row>
    <row r="759">
      <c r="A759" t="inlineStr">
        <is>
          <t>Pintu &amp; Jendela</t>
        </is>
      </c>
      <c r="B759" t="inlineStr">
        <is>
          <t>H59</t>
        </is>
      </c>
      <c r="C759">
        <f>IFERROR(G59+G71+G83+G95,0)</f>
        <v/>
      </c>
      <c r="D759" t="inlineStr">
        <is>
          <t>error-suppressed-source-formula</t>
        </is>
      </c>
      <c r="E759" t="inlineStr">
        <is>
          <t>Uploaded reference workbook</t>
        </is>
      </c>
    </row>
    <row r="760">
      <c r="A760" t="inlineStr">
        <is>
          <t>Pintu &amp; Jendela</t>
        </is>
      </c>
      <c r="B760" t="inlineStr">
        <is>
          <t>G61</t>
        </is>
      </c>
      <c r="C760">
        <f>IFERROR((H26*D61)*K14,0)</f>
        <v/>
      </c>
      <c r="D760" t="inlineStr">
        <is>
          <t>error-suppressed-source-formula</t>
        </is>
      </c>
      <c r="E760" t="inlineStr">
        <is>
          <t>Uploaded reference workbook</t>
        </is>
      </c>
    </row>
    <row r="761">
      <c r="A761" t="inlineStr">
        <is>
          <t>Pintu &amp; Jendela</t>
        </is>
      </c>
      <c r="B761" t="inlineStr">
        <is>
          <t>G62</t>
        </is>
      </c>
      <c r="C761">
        <f>IFERROR((H26*D62)*K14,0)</f>
        <v/>
      </c>
      <c r="D761" t="inlineStr">
        <is>
          <t>error-suppressed-source-formula</t>
        </is>
      </c>
      <c r="E761" t="inlineStr">
        <is>
          <t>Uploaded reference workbook</t>
        </is>
      </c>
    </row>
    <row r="762">
      <c r="A762" t="inlineStr">
        <is>
          <t>Pintu &amp; Jendela</t>
        </is>
      </c>
      <c r="B762" t="inlineStr">
        <is>
          <t>G63</t>
        </is>
      </c>
      <c r="C762">
        <f>IFERROR((H26*D63)*K14,0)</f>
        <v/>
      </c>
      <c r="D762" t="inlineStr">
        <is>
          <t>error-suppressed-source-formula</t>
        </is>
      </c>
      <c r="E762" t="inlineStr">
        <is>
          <t>Uploaded reference workbook</t>
        </is>
      </c>
    </row>
    <row r="763">
      <c r="A763" t="inlineStr">
        <is>
          <t>Pintu &amp; Jendela</t>
        </is>
      </c>
      <c r="B763" t="inlineStr">
        <is>
          <t>G68</t>
        </is>
      </c>
      <c r="C763">
        <f>IFERROR((H26*D68)*K18,0)</f>
        <v/>
      </c>
      <c r="D763" t="inlineStr">
        <is>
          <t>error-suppressed-source-formula</t>
        </is>
      </c>
      <c r="E763" t="inlineStr">
        <is>
          <t>Uploaded reference workbook</t>
        </is>
      </c>
    </row>
    <row r="764">
      <c r="A764" t="inlineStr">
        <is>
          <t>Pintu &amp; Jendela</t>
        </is>
      </c>
      <c r="B764" t="inlineStr">
        <is>
          <t>G69</t>
        </is>
      </c>
      <c r="C764">
        <f>IFERROR((H26*D69)*K18,0)</f>
        <v/>
      </c>
      <c r="D764" t="inlineStr">
        <is>
          <t>error-suppressed-source-formula</t>
        </is>
      </c>
      <c r="E764" t="inlineStr">
        <is>
          <t>Uploaded reference workbook</t>
        </is>
      </c>
    </row>
    <row r="765">
      <c r="A765" t="inlineStr">
        <is>
          <t>Pintu &amp; Jendela</t>
        </is>
      </c>
      <c r="B765" t="inlineStr">
        <is>
          <t>G70</t>
        </is>
      </c>
      <c r="C765">
        <f>IFERROR((H26*D70)*K18,0)</f>
        <v/>
      </c>
      <c r="D765" t="inlineStr">
        <is>
          <t>error-suppressed-source-formula</t>
        </is>
      </c>
      <c r="E765" t="inlineStr">
        <is>
          <t>Uploaded reference workbook</t>
        </is>
      </c>
    </row>
    <row r="766">
      <c r="A766" t="inlineStr">
        <is>
          <t>Pintu &amp; Jendela</t>
        </is>
      </c>
      <c r="B766" t="inlineStr">
        <is>
          <t>G71</t>
        </is>
      </c>
      <c r="C766">
        <f>IFERROR((H26*D71)*K18,0)</f>
        <v/>
      </c>
      <c r="D766" t="inlineStr">
        <is>
          <t>error-suppressed-source-formula</t>
        </is>
      </c>
      <c r="E766" t="inlineStr">
        <is>
          <t>Uploaded reference workbook</t>
        </is>
      </c>
    </row>
    <row r="767">
      <c r="A767" t="inlineStr">
        <is>
          <t>Pintu &amp; Jendela</t>
        </is>
      </c>
      <c r="B767" t="inlineStr">
        <is>
          <t>G73</t>
        </is>
      </c>
      <c r="C767">
        <f>IFERROR((H26*D73)*K18,0)</f>
        <v/>
      </c>
      <c r="D767" t="inlineStr">
        <is>
          <t>error-suppressed-source-formula</t>
        </is>
      </c>
      <c r="E767" t="inlineStr">
        <is>
          <t>Uploaded reference workbook</t>
        </is>
      </c>
    </row>
    <row r="768">
      <c r="A768" t="inlineStr">
        <is>
          <t>Pintu &amp; Jendela</t>
        </is>
      </c>
      <c r="B768" t="inlineStr">
        <is>
          <t>G74</t>
        </is>
      </c>
      <c r="C768">
        <f>IFERROR((H26*D74)*K18,0)</f>
        <v/>
      </c>
      <c r="D768" t="inlineStr">
        <is>
          <t>error-suppressed-source-formula</t>
        </is>
      </c>
      <c r="E768" t="inlineStr">
        <is>
          <t>Uploaded reference workbook</t>
        </is>
      </c>
    </row>
    <row r="769">
      <c r="A769" t="inlineStr">
        <is>
          <t>Pintu &amp; Jendela</t>
        </is>
      </c>
      <c r="B769" t="inlineStr">
        <is>
          <t>G75</t>
        </is>
      </c>
      <c r="C769">
        <f>IFERROR((H26*D75)*K18,0)</f>
        <v/>
      </c>
      <c r="D769" t="inlineStr">
        <is>
          <t>error-suppressed-source-formula</t>
        </is>
      </c>
      <c r="E769" t="inlineStr">
        <is>
          <t>Uploaded reference workbook</t>
        </is>
      </c>
    </row>
    <row r="770">
      <c r="A770" t="inlineStr">
        <is>
          <t>Pintu &amp; Jendela</t>
        </is>
      </c>
      <c r="B770" t="inlineStr">
        <is>
          <t>G80</t>
        </is>
      </c>
      <c r="C770">
        <f>IFERROR((H26*D80)*K22,0)</f>
        <v/>
      </c>
      <c r="D770" t="inlineStr">
        <is>
          <t>error-suppressed-source-formula</t>
        </is>
      </c>
      <c r="E770" t="inlineStr">
        <is>
          <t>Uploaded reference workbook</t>
        </is>
      </c>
    </row>
    <row r="771">
      <c r="A771" t="inlineStr">
        <is>
          <t>Pintu &amp; Jendela</t>
        </is>
      </c>
      <c r="B771" t="inlineStr">
        <is>
          <t>G81</t>
        </is>
      </c>
      <c r="C771">
        <f>IFERROR((H26*D81)*K22,0)</f>
        <v/>
      </c>
      <c r="D771" t="inlineStr">
        <is>
          <t>error-suppressed-source-formula</t>
        </is>
      </c>
      <c r="E771" t="inlineStr">
        <is>
          <t>Uploaded reference workbook</t>
        </is>
      </c>
    </row>
    <row r="772">
      <c r="A772" t="inlineStr">
        <is>
          <t>Pintu &amp; Jendela</t>
        </is>
      </c>
      <c r="B772" t="inlineStr">
        <is>
          <t>G82</t>
        </is>
      </c>
      <c r="C772">
        <f>IFERROR((H26*D82)*K22,0)</f>
        <v/>
      </c>
      <c r="D772" t="inlineStr">
        <is>
          <t>error-suppressed-source-formula</t>
        </is>
      </c>
      <c r="E772" t="inlineStr">
        <is>
          <t>Uploaded reference workbook</t>
        </is>
      </c>
    </row>
    <row r="773">
      <c r="A773" t="inlineStr">
        <is>
          <t>Pintu &amp; Jendela</t>
        </is>
      </c>
      <c r="B773" t="inlineStr">
        <is>
          <t>G83</t>
        </is>
      </c>
      <c r="C773">
        <f>IFERROR((H26*D83)*K22,0)</f>
        <v/>
      </c>
      <c r="D773" t="inlineStr">
        <is>
          <t>error-suppressed-source-formula</t>
        </is>
      </c>
      <c r="E773" t="inlineStr">
        <is>
          <t>Uploaded reference workbook</t>
        </is>
      </c>
    </row>
    <row r="774">
      <c r="A774" t="inlineStr">
        <is>
          <t>Pintu &amp; Jendela</t>
        </is>
      </c>
      <c r="B774" t="inlineStr">
        <is>
          <t>G85</t>
        </is>
      </c>
      <c r="C774">
        <f>IFERROR((H26*D85)*K22,0)</f>
        <v/>
      </c>
      <c r="D774" t="inlineStr">
        <is>
          <t>error-suppressed-source-formula</t>
        </is>
      </c>
      <c r="E774" t="inlineStr">
        <is>
          <t>Uploaded reference workbook</t>
        </is>
      </c>
    </row>
    <row r="775">
      <c r="A775" t="inlineStr">
        <is>
          <t>Pintu &amp; Jendela</t>
        </is>
      </c>
      <c r="B775" t="inlineStr">
        <is>
          <t>G86</t>
        </is>
      </c>
      <c r="C775">
        <f>IFERROR((H26*D86)*K22,0)</f>
        <v/>
      </c>
      <c r="D775" t="inlineStr">
        <is>
          <t>error-suppressed-source-formula</t>
        </is>
      </c>
      <c r="E775" t="inlineStr">
        <is>
          <t>Uploaded reference workbook</t>
        </is>
      </c>
    </row>
    <row r="776">
      <c r="A776" t="inlineStr">
        <is>
          <t>Pintu &amp; Jendela</t>
        </is>
      </c>
      <c r="B776" t="inlineStr">
        <is>
          <t>G87</t>
        </is>
      </c>
      <c r="C776">
        <f>IFERROR((H26*D87)*K22,0)</f>
        <v/>
      </c>
      <c r="D776" t="inlineStr">
        <is>
          <t>error-suppressed-source-formula</t>
        </is>
      </c>
      <c r="E776" t="inlineStr">
        <is>
          <t>Uploaded reference workbook</t>
        </is>
      </c>
    </row>
    <row r="777">
      <c r="A777" t="inlineStr">
        <is>
          <t>Pintu &amp; Jendela</t>
        </is>
      </c>
      <c r="B777" t="inlineStr">
        <is>
          <t>G92</t>
        </is>
      </c>
      <c r="C777">
        <f>IFERROR((H25*D92)*K26,0)</f>
        <v/>
      </c>
      <c r="D777" t="inlineStr">
        <is>
          <t>error-suppressed-source-formula</t>
        </is>
      </c>
      <c r="E777" t="inlineStr">
        <is>
          <t>Uploaded reference workbook</t>
        </is>
      </c>
    </row>
    <row r="778">
      <c r="A778" t="inlineStr">
        <is>
          <t>Pintu &amp; Jendela</t>
        </is>
      </c>
      <c r="B778" t="inlineStr">
        <is>
          <t>G93</t>
        </is>
      </c>
      <c r="C778">
        <f>IFERROR((H25*D93)*K26,0)</f>
        <v/>
      </c>
      <c r="D778" t="inlineStr">
        <is>
          <t>error-suppressed-source-formula</t>
        </is>
      </c>
      <c r="E778" t="inlineStr">
        <is>
          <t>Uploaded reference workbook</t>
        </is>
      </c>
    </row>
    <row r="779">
      <c r="A779" t="inlineStr">
        <is>
          <t>Pintu &amp; Jendela</t>
        </is>
      </c>
      <c r="B779" t="inlineStr">
        <is>
          <t>G94</t>
        </is>
      </c>
      <c r="C779">
        <f>IFERROR((H25*D94)*K26,0)</f>
        <v/>
      </c>
      <c r="D779" t="inlineStr">
        <is>
          <t>error-suppressed-source-formula</t>
        </is>
      </c>
      <c r="E779" t="inlineStr">
        <is>
          <t>Uploaded reference workbook</t>
        </is>
      </c>
    </row>
    <row r="780">
      <c r="A780" t="inlineStr">
        <is>
          <t>Pintu &amp; Jendela</t>
        </is>
      </c>
      <c r="B780" t="inlineStr">
        <is>
          <t>G95</t>
        </is>
      </c>
      <c r="C780">
        <f>IFERROR((H25*D95)*K26,0)</f>
        <v/>
      </c>
      <c r="D780" t="inlineStr">
        <is>
          <t>error-suppressed-source-formula</t>
        </is>
      </c>
      <c r="E780" t="inlineStr">
        <is>
          <t>Uploaded reference workbook</t>
        </is>
      </c>
    </row>
    <row r="781">
      <c r="A781" t="inlineStr">
        <is>
          <t>Pintu &amp; Jendela</t>
        </is>
      </c>
      <c r="B781" t="inlineStr">
        <is>
          <t>G97</t>
        </is>
      </c>
      <c r="C781">
        <f>IFERROR((H25*D97)*K26,0)</f>
        <v/>
      </c>
      <c r="D781" t="inlineStr">
        <is>
          <t>error-suppressed-source-formula</t>
        </is>
      </c>
      <c r="E781" t="inlineStr">
        <is>
          <t>Uploaded reference workbook</t>
        </is>
      </c>
    </row>
    <row r="782">
      <c r="A782" t="inlineStr">
        <is>
          <t>Pintu &amp; Jendela</t>
        </is>
      </c>
      <c r="B782" t="inlineStr">
        <is>
          <t>G98</t>
        </is>
      </c>
      <c r="C782">
        <f>IFERROR((H25*D98)*K26,0)</f>
        <v/>
      </c>
      <c r="D782" t="inlineStr">
        <is>
          <t>error-suppressed-source-formula</t>
        </is>
      </c>
      <c r="E782" t="inlineStr">
        <is>
          <t>Uploaded reference workbook</t>
        </is>
      </c>
    </row>
    <row r="783">
      <c r="A783" t="inlineStr">
        <is>
          <t>Atap Baja Ringan</t>
        </is>
      </c>
      <c r="B783" t="inlineStr">
        <is>
          <t>U6</t>
        </is>
      </c>
      <c r="C783">
        <f>I9+I10</f>
        <v/>
      </c>
      <c r="D783" t="inlineStr">
        <is>
          <t>formula</t>
        </is>
      </c>
      <c r="E783" t="inlineStr">
        <is>
          <t>Uploaded reference workbook</t>
        </is>
      </c>
    </row>
    <row r="784">
      <c r="A784" t="inlineStr">
        <is>
          <t>Atap Baja Ringan</t>
        </is>
      </c>
      <c r="B784" t="inlineStr">
        <is>
          <t>U7</t>
        </is>
      </c>
      <c r="C784">
        <f>D13+D9+D13</f>
        <v/>
      </c>
      <c r="D784" t="inlineStr">
        <is>
          <t>formula</t>
        </is>
      </c>
      <c r="E784" t="inlineStr">
        <is>
          <t>Uploaded reference workbook</t>
        </is>
      </c>
    </row>
    <row r="785">
      <c r="A785" t="inlineStr">
        <is>
          <t>Atap Baja Ringan</t>
        </is>
      </c>
      <c r="B785" t="inlineStr">
        <is>
          <t>I8</t>
        </is>
      </c>
      <c r="C785">
        <f>IFERROR(ATAN(D10/(0.5*D8))*180/PI(),0)</f>
        <v/>
      </c>
      <c r="D785" t="inlineStr">
        <is>
          <t>error-suppressed-source-formula</t>
        </is>
      </c>
      <c r="E785" t="inlineStr">
        <is>
          <t>Uploaded reference workbook</t>
        </is>
      </c>
    </row>
    <row r="786">
      <c r="A786" t="inlineStr">
        <is>
          <t>Atap Baja Ringan</t>
        </is>
      </c>
      <c r="B786" t="inlineStr">
        <is>
          <t>U8</t>
        </is>
      </c>
      <c r="C786">
        <f>I9+I10</f>
        <v/>
      </c>
      <c r="D786" t="inlineStr">
        <is>
          <t>formula</t>
        </is>
      </c>
      <c r="E786" t="inlineStr">
        <is>
          <t>Uploaded reference workbook</t>
        </is>
      </c>
    </row>
    <row r="787">
      <c r="A787" t="inlineStr">
        <is>
          <t>Atap Baja Ringan</t>
        </is>
      </c>
      <c r="B787" t="inlineStr">
        <is>
          <t>I9</t>
        </is>
      </c>
      <c r="C787">
        <f>(D8/2)/COS(RADIANS(I8))</f>
        <v/>
      </c>
      <c r="D787" t="inlineStr">
        <is>
          <t>formula</t>
        </is>
      </c>
      <c r="E787" t="inlineStr">
        <is>
          <t>Uploaded reference workbook</t>
        </is>
      </c>
    </row>
    <row r="788">
      <c r="A788" t="inlineStr">
        <is>
          <t>Atap Baja Ringan</t>
        </is>
      </c>
      <c r="B788" t="inlineStr">
        <is>
          <t>O9</t>
        </is>
      </c>
      <c r="C788">
        <f>I56</f>
        <v/>
      </c>
      <c r="D788" t="inlineStr">
        <is>
          <t>formula</t>
        </is>
      </c>
      <c r="E788" t="inlineStr">
        <is>
          <t>Uploaded reference workbook</t>
        </is>
      </c>
    </row>
    <row r="789">
      <c r="A789" t="inlineStr">
        <is>
          <t>Atap Baja Ringan</t>
        </is>
      </c>
      <c r="B789" t="inlineStr">
        <is>
          <t>R9</t>
        </is>
      </c>
      <c r="C789">
        <f>IFERROR((Q9*O9)*L9,0)</f>
        <v/>
      </c>
      <c r="D789" t="inlineStr">
        <is>
          <t>error-suppressed-source-formula</t>
        </is>
      </c>
      <c r="E789" t="inlineStr">
        <is>
          <t>Uploaded reference workbook</t>
        </is>
      </c>
    </row>
    <row r="790">
      <c r="A790" t="inlineStr">
        <is>
          <t>Atap Baja Ringan</t>
        </is>
      </c>
      <c r="B790" t="inlineStr">
        <is>
          <t>I10</t>
        </is>
      </c>
      <c r="C790">
        <f>IFERROR((D12)/COS(RADIANS(I8)),0)</f>
        <v/>
      </c>
      <c r="D790" t="inlineStr">
        <is>
          <t>error-suppressed-source-formula</t>
        </is>
      </c>
      <c r="E790" t="inlineStr">
        <is>
          <t>Uploaded reference workbook</t>
        </is>
      </c>
    </row>
    <row r="791">
      <c r="A791" t="inlineStr">
        <is>
          <t>Atap Baja Ringan</t>
        </is>
      </c>
      <c r="B791" t="inlineStr">
        <is>
          <t>O10</t>
        </is>
      </c>
      <c r="C791">
        <f>I57</f>
        <v/>
      </c>
      <c r="D791" t="inlineStr">
        <is>
          <t>formula</t>
        </is>
      </c>
      <c r="E791" t="inlineStr">
        <is>
          <t>Uploaded reference workbook</t>
        </is>
      </c>
    </row>
    <row r="792">
      <c r="A792" t="inlineStr">
        <is>
          <t>Atap Baja Ringan</t>
        </is>
      </c>
      <c r="B792" t="inlineStr">
        <is>
          <t>R10</t>
        </is>
      </c>
      <c r="C792">
        <f>IFERROR((Q10*O10)*L10,0)</f>
        <v/>
      </c>
      <c r="D792" t="inlineStr">
        <is>
          <t>error-suppressed-source-formula</t>
        </is>
      </c>
      <c r="E792" t="inlineStr">
        <is>
          <t>Uploaded reference workbook</t>
        </is>
      </c>
    </row>
    <row r="793">
      <c r="A793" t="inlineStr">
        <is>
          <t>Atap Baja Ringan</t>
        </is>
      </c>
      <c r="B793" t="inlineStr">
        <is>
          <t>O11</t>
        </is>
      </c>
      <c r="C793">
        <f>I58</f>
        <v/>
      </c>
      <c r="D793" t="inlineStr">
        <is>
          <t>formula</t>
        </is>
      </c>
      <c r="E793" t="inlineStr">
        <is>
          <t>Uploaded reference workbook</t>
        </is>
      </c>
    </row>
    <row r="794">
      <c r="A794" t="inlineStr">
        <is>
          <t>Atap Baja Ringan</t>
        </is>
      </c>
      <c r="B794" t="inlineStr">
        <is>
          <t>R11</t>
        </is>
      </c>
      <c r="C794">
        <f>IFERROR((Q11*O11)*L11,0)</f>
        <v/>
      </c>
      <c r="D794" t="inlineStr">
        <is>
          <t>error-suppressed-source-formula</t>
        </is>
      </c>
      <c r="E794" t="inlineStr">
        <is>
          <t>Uploaded reference workbook</t>
        </is>
      </c>
    </row>
    <row r="795">
      <c r="A795" t="inlineStr">
        <is>
          <t>Atap Baja Ringan</t>
        </is>
      </c>
      <c r="B795" t="inlineStr">
        <is>
          <t>I12</t>
        </is>
      </c>
      <c r="C795">
        <f>IFERROR(ROUNDUP(((I9+I10)/D15)+1,0)*2,0)</f>
        <v/>
      </c>
      <c r="D795" t="inlineStr">
        <is>
          <t>error-suppressed-source-formula</t>
        </is>
      </c>
      <c r="E795" t="inlineStr">
        <is>
          <t>Uploaded reference workbook</t>
        </is>
      </c>
    </row>
    <row r="796">
      <c r="A796" t="inlineStr">
        <is>
          <t>Atap Baja Ringan</t>
        </is>
      </c>
      <c r="B796" t="inlineStr">
        <is>
          <t>O12</t>
        </is>
      </c>
      <c r="C796">
        <f>I59</f>
        <v/>
      </c>
      <c r="D796" t="inlineStr">
        <is>
          <t>formula</t>
        </is>
      </c>
      <c r="E796" t="inlineStr">
        <is>
          <t>Uploaded reference workbook</t>
        </is>
      </c>
    </row>
    <row r="797">
      <c r="A797" t="inlineStr">
        <is>
          <t>Atap Baja Ringan</t>
        </is>
      </c>
      <c r="B797" t="inlineStr">
        <is>
          <t>R12</t>
        </is>
      </c>
      <c r="C797">
        <f>IFERROR((Q12*O12)*L12,0)</f>
        <v/>
      </c>
      <c r="D797" t="inlineStr">
        <is>
          <t>error-suppressed-source-formula</t>
        </is>
      </c>
      <c r="E797" t="inlineStr">
        <is>
          <t>Uploaded reference workbook</t>
        </is>
      </c>
    </row>
    <row r="798">
      <c r="A798" t="inlineStr">
        <is>
          <t>Atap Baja Ringan</t>
        </is>
      </c>
      <c r="B798" t="inlineStr">
        <is>
          <t>I13</t>
        </is>
      </c>
      <c r="C798">
        <f>IFERROR(O54,0)</f>
        <v/>
      </c>
      <c r="D798" t="inlineStr">
        <is>
          <t>error-suppressed-source-formula</t>
        </is>
      </c>
      <c r="E798" t="inlineStr">
        <is>
          <t>Uploaded reference workbook</t>
        </is>
      </c>
    </row>
    <row r="799">
      <c r="A799" t="inlineStr">
        <is>
          <t>Atap Baja Ringan</t>
        </is>
      </c>
      <c r="B799" t="inlineStr">
        <is>
          <t>R13</t>
        </is>
      </c>
      <c r="C799">
        <f>SUM(R9:R12)</f>
        <v/>
      </c>
      <c r="D799" t="inlineStr">
        <is>
          <t>formula</t>
        </is>
      </c>
      <c r="E799" t="inlineStr">
        <is>
          <t>Uploaded reference workbook</t>
        </is>
      </c>
    </row>
    <row r="800">
      <c r="A800" t="inlineStr">
        <is>
          <t>Atap Baja Ringan</t>
        </is>
      </c>
      <c r="B800" t="inlineStr">
        <is>
          <t>I14</t>
        </is>
      </c>
      <c r="C800">
        <f>IFERROR((N54-O54)*D14,0)</f>
        <v/>
      </c>
      <c r="D800" t="inlineStr">
        <is>
          <t>error-suppressed-source-formula</t>
        </is>
      </c>
      <c r="E800" t="inlineStr">
        <is>
          <t>Uploaded reference workbook</t>
        </is>
      </c>
    </row>
    <row r="801">
      <c r="A801" t="inlineStr">
        <is>
          <t>Atap Baja Ringan</t>
        </is>
      </c>
      <c r="B801" t="inlineStr">
        <is>
          <t>I15</t>
        </is>
      </c>
      <c r="C801">
        <f>IF(I14&gt;0,1,0)</f>
        <v/>
      </c>
      <c r="D801" t="inlineStr">
        <is>
          <t>formula</t>
        </is>
      </c>
      <c r="E801" t="inlineStr">
        <is>
          <t>Uploaded reference workbook</t>
        </is>
      </c>
    </row>
    <row r="802">
      <c r="A802" t="inlineStr">
        <is>
          <t>Atap Baja Ringan</t>
        </is>
      </c>
      <c r="B802" t="inlineStr">
        <is>
          <t>O15</t>
        </is>
      </c>
      <c r="C802">
        <f>IFERROR(Z93*I19,0)</f>
        <v/>
      </c>
      <c r="D802" t="inlineStr">
        <is>
          <t>error-suppressed-source-formula</t>
        </is>
      </c>
      <c r="E802" t="inlineStr">
        <is>
          <t>Uploaded reference workbook</t>
        </is>
      </c>
    </row>
    <row r="803">
      <c r="A803" t="inlineStr">
        <is>
          <t>Atap Baja Ringan</t>
        </is>
      </c>
      <c r="B803" t="inlineStr">
        <is>
          <t>R15</t>
        </is>
      </c>
      <c r="C803">
        <f>Q15*O15</f>
        <v/>
      </c>
      <c r="D803" t="inlineStr">
        <is>
          <t>formula</t>
        </is>
      </c>
      <c r="E803" t="inlineStr">
        <is>
          <t>Uploaded reference workbook</t>
        </is>
      </c>
    </row>
    <row r="804">
      <c r="A804" t="inlineStr">
        <is>
          <t>Atap Baja Ringan</t>
        </is>
      </c>
      <c r="B804" t="inlineStr">
        <is>
          <t>I16</t>
        </is>
      </c>
      <c r="C804">
        <f>IFERROR((U6+U7+U8)*U9,0)</f>
        <v/>
      </c>
      <c r="D804" t="inlineStr">
        <is>
          <t>error-suppressed-source-formula</t>
        </is>
      </c>
      <c r="E804" t="inlineStr">
        <is>
          <t>Uploaded reference workbook</t>
        </is>
      </c>
    </row>
    <row r="805">
      <c r="A805" t="inlineStr">
        <is>
          <t>Atap Baja Ringan</t>
        </is>
      </c>
      <c r="B805" t="inlineStr">
        <is>
          <t>O16</t>
        </is>
      </c>
      <c r="C805">
        <f>IFERROR((Z94*I19)+I62,0)</f>
        <v/>
      </c>
      <c r="D805" t="inlineStr">
        <is>
          <t>error-suppressed-source-formula</t>
        </is>
      </c>
      <c r="E805" t="inlineStr">
        <is>
          <t>Uploaded reference workbook</t>
        </is>
      </c>
    </row>
    <row r="806">
      <c r="A806" t="inlineStr">
        <is>
          <t>Atap Baja Ringan</t>
        </is>
      </c>
      <c r="B806" t="inlineStr">
        <is>
          <t>R16</t>
        </is>
      </c>
      <c r="C806">
        <f>Q16*O16</f>
        <v/>
      </c>
      <c r="D806" t="inlineStr">
        <is>
          <t>formula</t>
        </is>
      </c>
      <c r="E806" t="inlineStr">
        <is>
          <t>Uploaded reference workbook</t>
        </is>
      </c>
    </row>
    <row r="807">
      <c r="A807" t="inlineStr">
        <is>
          <t>Atap Baja Ringan</t>
        </is>
      </c>
      <c r="B807" t="inlineStr">
        <is>
          <t>O17</t>
        </is>
      </c>
      <c r="C807">
        <f>IFERROR(Z95*I19,0)</f>
        <v/>
      </c>
      <c r="D807" t="inlineStr">
        <is>
          <t>error-suppressed-source-formula</t>
        </is>
      </c>
      <c r="E807" t="inlineStr">
        <is>
          <t>Uploaded reference workbook</t>
        </is>
      </c>
    </row>
    <row r="808">
      <c r="A808" t="inlineStr">
        <is>
          <t>Atap Baja Ringan</t>
        </is>
      </c>
      <c r="B808" t="inlineStr">
        <is>
          <t>R17</t>
        </is>
      </c>
      <c r="C808">
        <f>Q17*O17</f>
        <v/>
      </c>
      <c r="D808" t="inlineStr">
        <is>
          <t>formula</t>
        </is>
      </c>
      <c r="E808" t="inlineStr">
        <is>
          <t>Uploaded reference workbook</t>
        </is>
      </c>
    </row>
    <row r="809">
      <c r="A809" t="inlineStr">
        <is>
          <t>Atap Baja Ringan</t>
        </is>
      </c>
      <c r="B809" t="inlineStr">
        <is>
          <t>I18</t>
        </is>
      </c>
      <c r="C809">
        <f>IFERROR(((I9+I10)*(D9+D13+D13))*2,0)</f>
        <v/>
      </c>
      <c r="D809" t="inlineStr">
        <is>
          <t>error-suppressed-source-formula</t>
        </is>
      </c>
      <c r="E809" t="inlineStr">
        <is>
          <t>Uploaded reference workbook</t>
        </is>
      </c>
    </row>
    <row r="810">
      <c r="A810" t="inlineStr">
        <is>
          <t>Atap Baja Ringan</t>
        </is>
      </c>
      <c r="B810" t="inlineStr">
        <is>
          <t>O18</t>
        </is>
      </c>
      <c r="C810">
        <f>IFERROR(I21/6,0)</f>
        <v/>
      </c>
      <c r="D810" t="inlineStr">
        <is>
          <t>error-suppressed-source-formula</t>
        </is>
      </c>
      <c r="E810" t="inlineStr">
        <is>
          <t>Uploaded reference workbook</t>
        </is>
      </c>
    </row>
    <row r="811">
      <c r="A811" t="inlineStr">
        <is>
          <t>Atap Baja Ringan</t>
        </is>
      </c>
      <c r="B811" t="inlineStr">
        <is>
          <t>R18</t>
        </is>
      </c>
      <c r="C811">
        <f>Q18*O18</f>
        <v/>
      </c>
      <c r="D811" t="inlineStr">
        <is>
          <t>formula</t>
        </is>
      </c>
      <c r="E811" t="inlineStr">
        <is>
          <t>Uploaded reference workbook</t>
        </is>
      </c>
    </row>
    <row r="812">
      <c r="A812" t="inlineStr">
        <is>
          <t>Atap Baja Ringan</t>
        </is>
      </c>
      <c r="B812" t="inlineStr">
        <is>
          <t>I19</t>
        </is>
      </c>
      <c r="C812">
        <f>IFERROR(ROUNDUP(D9/D16+1,0),0)</f>
        <v/>
      </c>
      <c r="D812" t="inlineStr">
        <is>
          <t>error-suppressed-source-formula</t>
        </is>
      </c>
      <c r="E812" t="inlineStr">
        <is>
          <t>Uploaded reference workbook</t>
        </is>
      </c>
    </row>
    <row r="813">
      <c r="A813" t="inlineStr">
        <is>
          <t>Atap Baja Ringan</t>
        </is>
      </c>
      <c r="B813" t="inlineStr">
        <is>
          <t>O19</t>
        </is>
      </c>
      <c r="C813">
        <f>IFERROR((I18*D82)/D17,0)</f>
        <v/>
      </c>
      <c r="D813" t="inlineStr">
        <is>
          <t>error-suppressed-source-formula</t>
        </is>
      </c>
      <c r="E813" t="inlineStr">
        <is>
          <t>Uploaded reference workbook</t>
        </is>
      </c>
    </row>
    <row r="814">
      <c r="A814" t="inlineStr">
        <is>
          <t>Atap Baja Ringan</t>
        </is>
      </c>
      <c r="B814" t="inlineStr">
        <is>
          <t>R19</t>
        </is>
      </c>
      <c r="C814">
        <f>Q19*O19</f>
        <v/>
      </c>
      <c r="D814" t="inlineStr">
        <is>
          <t>formula</t>
        </is>
      </c>
      <c r="E814" t="inlineStr">
        <is>
          <t>Uploaded reference workbook</t>
        </is>
      </c>
    </row>
    <row r="815">
      <c r="A815" t="inlineStr">
        <is>
          <t>Atap Baja Ringan</t>
        </is>
      </c>
      <c r="B815" t="inlineStr">
        <is>
          <t>I20</t>
        </is>
      </c>
      <c r="C815">
        <f>IFERROR(Z92*I19,0)</f>
        <v/>
      </c>
      <c r="D815" t="inlineStr">
        <is>
          <t>error-suppressed-source-formula</t>
        </is>
      </c>
      <c r="E815" t="inlineStr">
        <is>
          <t>Uploaded reference workbook</t>
        </is>
      </c>
    </row>
    <row r="816">
      <c r="A816" t="inlineStr">
        <is>
          <t>Atap Baja Ringan</t>
        </is>
      </c>
      <c r="B816" t="inlineStr">
        <is>
          <t>O20</t>
        </is>
      </c>
      <c r="C816">
        <f>IFERROR(I18*D83,0)</f>
        <v/>
      </c>
      <c r="D816" t="inlineStr">
        <is>
          <t>error-suppressed-source-formula</t>
        </is>
      </c>
      <c r="E816" t="inlineStr">
        <is>
          <t>Uploaded reference workbook</t>
        </is>
      </c>
    </row>
    <row r="817">
      <c r="A817" t="inlineStr">
        <is>
          <t>Atap Baja Ringan</t>
        </is>
      </c>
      <c r="B817" t="inlineStr">
        <is>
          <t>R20</t>
        </is>
      </c>
      <c r="C817">
        <f>Q20*O20</f>
        <v/>
      </c>
      <c r="D817" t="inlineStr">
        <is>
          <t>formula</t>
        </is>
      </c>
      <c r="E817" t="inlineStr">
        <is>
          <t>Uploaded reference workbook</t>
        </is>
      </c>
    </row>
    <row r="818">
      <c r="A818" t="inlineStr">
        <is>
          <t>Atap Baja Ringan</t>
        </is>
      </c>
      <c r="B818" t="inlineStr">
        <is>
          <t>I21</t>
        </is>
      </c>
      <c r="C818">
        <f>I12*(D9+D13+D13)</f>
        <v/>
      </c>
      <c r="D818" t="inlineStr">
        <is>
          <t>formula</t>
        </is>
      </c>
      <c r="E818" t="inlineStr">
        <is>
          <t>Uploaded reference workbook</t>
        </is>
      </c>
    </row>
    <row r="819">
      <c r="A819" t="inlineStr">
        <is>
          <t>Atap Baja Ringan</t>
        </is>
      </c>
      <c r="B819" t="inlineStr">
        <is>
          <t>O21</t>
        </is>
      </c>
      <c r="C819">
        <f>IFERROR((D9+D13+D13)*D84,0)</f>
        <v/>
      </c>
      <c r="D819" t="inlineStr">
        <is>
          <t>error-suppressed-source-formula</t>
        </is>
      </c>
      <c r="E819" t="inlineStr">
        <is>
          <t>Uploaded reference workbook</t>
        </is>
      </c>
    </row>
    <row r="820">
      <c r="A820" t="inlineStr">
        <is>
          <t>Atap Baja Ringan</t>
        </is>
      </c>
      <c r="B820" t="inlineStr">
        <is>
          <t>R21</t>
        </is>
      </c>
      <c r="C820">
        <f>Q21*O21</f>
        <v/>
      </c>
      <c r="D820" t="inlineStr">
        <is>
          <t>formula</t>
        </is>
      </c>
      <c r="E820" t="inlineStr">
        <is>
          <t>Uploaded reference workbook</t>
        </is>
      </c>
    </row>
    <row r="821">
      <c r="A821" t="inlineStr">
        <is>
          <t>Atap Baja Ringan</t>
        </is>
      </c>
      <c r="B821" t="inlineStr">
        <is>
          <t>O22</t>
        </is>
      </c>
      <c r="C821">
        <f>IFERROR((D9+D13+D13)*D85,0)</f>
        <v/>
      </c>
      <c r="D821" t="inlineStr">
        <is>
          <t>error-suppressed-source-formula</t>
        </is>
      </c>
      <c r="E821" t="inlineStr">
        <is>
          <t>Uploaded reference workbook</t>
        </is>
      </c>
    </row>
    <row r="822">
      <c r="A822" t="inlineStr">
        <is>
          <t>Atap Baja Ringan</t>
        </is>
      </c>
      <c r="B822" t="inlineStr">
        <is>
          <t>R22</t>
        </is>
      </c>
      <c r="C822">
        <f>Q22*O22</f>
        <v/>
      </c>
      <c r="D822" t="inlineStr">
        <is>
          <t>formula</t>
        </is>
      </c>
      <c r="E822" t="inlineStr">
        <is>
          <t>Uploaded reference workbook</t>
        </is>
      </c>
    </row>
    <row r="823">
      <c r="A823" t="inlineStr">
        <is>
          <t>Atap Baja Ringan</t>
        </is>
      </c>
      <c r="B823" t="inlineStr">
        <is>
          <t>O23</t>
        </is>
      </c>
      <c r="C823">
        <f>IFERROR(I16*D86,0)</f>
        <v/>
      </c>
      <c r="D823" t="inlineStr">
        <is>
          <t>error-suppressed-source-formula</t>
        </is>
      </c>
      <c r="E823" t="inlineStr">
        <is>
          <t>Uploaded reference workbook</t>
        </is>
      </c>
    </row>
    <row r="824">
      <c r="A824" t="inlineStr">
        <is>
          <t>Atap Baja Ringan</t>
        </is>
      </c>
      <c r="B824" t="inlineStr">
        <is>
          <t>R23</t>
        </is>
      </c>
      <c r="C824">
        <f>(Q23*O23)*L23</f>
        <v/>
      </c>
      <c r="D824" t="inlineStr">
        <is>
          <t>formula</t>
        </is>
      </c>
      <c r="E824" t="inlineStr">
        <is>
          <t>Uploaded reference workbook</t>
        </is>
      </c>
    </row>
    <row r="825">
      <c r="A825" t="inlineStr">
        <is>
          <t>Atap Baja Ringan</t>
        </is>
      </c>
      <c r="B825" t="inlineStr">
        <is>
          <t>O24</t>
        </is>
      </c>
      <c r="C825">
        <f>IFERROR(I16*D87,0)</f>
        <v/>
      </c>
      <c r="D825" t="inlineStr">
        <is>
          <t>error-suppressed-source-formula</t>
        </is>
      </c>
      <c r="E825" t="inlineStr">
        <is>
          <t>Uploaded reference workbook</t>
        </is>
      </c>
    </row>
    <row r="826">
      <c r="A826" t="inlineStr">
        <is>
          <t>Atap Baja Ringan</t>
        </is>
      </c>
      <c r="B826" t="inlineStr">
        <is>
          <t>R24</t>
        </is>
      </c>
      <c r="C826">
        <f>(Q24*O24)*L24</f>
        <v/>
      </c>
      <c r="D826" t="inlineStr">
        <is>
          <t>formula</t>
        </is>
      </c>
      <c r="E826" t="inlineStr">
        <is>
          <t>Uploaded reference workbook</t>
        </is>
      </c>
    </row>
    <row r="827">
      <c r="A827" t="inlineStr">
        <is>
          <t>Atap Baja Ringan</t>
        </is>
      </c>
      <c r="B827" t="inlineStr">
        <is>
          <t>O25</t>
        </is>
      </c>
      <c r="C827">
        <f>IFERROR(I16*D88,0)</f>
        <v/>
      </c>
      <c r="D827" t="inlineStr">
        <is>
          <t>error-suppressed-source-formula</t>
        </is>
      </c>
      <c r="E827" t="inlineStr">
        <is>
          <t>Uploaded reference workbook</t>
        </is>
      </c>
    </row>
    <row r="828">
      <c r="A828" t="inlineStr">
        <is>
          <t>Atap Baja Ringan</t>
        </is>
      </c>
      <c r="B828" t="inlineStr">
        <is>
          <t>R25</t>
        </is>
      </c>
      <c r="C828">
        <f>Q25*O25</f>
        <v/>
      </c>
      <c r="D828" t="inlineStr">
        <is>
          <t>formula</t>
        </is>
      </c>
      <c r="E828" t="inlineStr">
        <is>
          <t>Uploaded reference workbook</t>
        </is>
      </c>
    </row>
    <row r="829">
      <c r="A829" t="inlineStr">
        <is>
          <t>Atap Baja Ringan</t>
        </is>
      </c>
      <c r="B829" t="inlineStr">
        <is>
          <t>R26</t>
        </is>
      </c>
      <c r="C829">
        <f>SUM(R15:R25)</f>
        <v/>
      </c>
      <c r="D829" t="inlineStr">
        <is>
          <t>formula</t>
        </is>
      </c>
      <c r="E829" t="inlineStr">
        <is>
          <t>Uploaded reference workbook</t>
        </is>
      </c>
    </row>
    <row r="830">
      <c r="A830" t="inlineStr">
        <is>
          <t>Atap Baja Ringan</t>
        </is>
      </c>
      <c r="B830" t="inlineStr">
        <is>
          <t>R27</t>
        </is>
      </c>
      <c r="C830">
        <f>IFERROR(R13+R26,0)</f>
        <v/>
      </c>
      <c r="D830" t="inlineStr">
        <is>
          <t>error-suppressed-source-formula</t>
        </is>
      </c>
      <c r="E830" t="inlineStr">
        <is>
          <t>Uploaded reference workbook</t>
        </is>
      </c>
    </row>
    <row r="831">
      <c r="A831" t="inlineStr">
        <is>
          <t>Atap Baja Ringan</t>
        </is>
      </c>
      <c r="B831" t="inlineStr">
        <is>
          <t>N54</t>
        </is>
      </c>
      <c r="C831">
        <f>IFERROR((D8/D14)/2,0)</f>
        <v/>
      </c>
      <c r="D831" t="inlineStr">
        <is>
          <t>error-suppressed-source-formula</t>
        </is>
      </c>
      <c r="E831" t="inlineStr">
        <is>
          <t>Uploaded reference workbook</t>
        </is>
      </c>
    </row>
    <row r="832">
      <c r="A832" t="inlineStr">
        <is>
          <t>Atap Baja Ringan</t>
        </is>
      </c>
      <c r="B832" t="inlineStr">
        <is>
          <t>O54</t>
        </is>
      </c>
      <c r="C832">
        <f>ROUNDDOWN(N54,0)</f>
        <v/>
      </c>
      <c r="D832" t="inlineStr">
        <is>
          <t>formula</t>
        </is>
      </c>
      <c r="E832" t="inlineStr">
        <is>
          <t>Uploaded reference workbook</t>
        </is>
      </c>
    </row>
    <row r="833">
      <c r="A833" t="inlineStr">
        <is>
          <t>Atap Baja Ringan</t>
        </is>
      </c>
      <c r="B833" t="inlineStr">
        <is>
          <t>X55</t>
        </is>
      </c>
      <c r="C833">
        <f>IFERROR(((D8/2)/(D14*2)),0)</f>
        <v/>
      </c>
      <c r="D833" t="inlineStr">
        <is>
          <t>error-suppressed-source-formula</t>
        </is>
      </c>
      <c r="E833" t="inlineStr">
        <is>
          <t>Uploaded reference workbook</t>
        </is>
      </c>
    </row>
    <row r="834">
      <c r="A834" t="inlineStr">
        <is>
          <t>Atap Baja Ringan</t>
        </is>
      </c>
      <c r="B834" t="inlineStr">
        <is>
          <t>Y55</t>
        </is>
      </c>
      <c r="C834">
        <f>IFERROR(ROUNDDOWN((D8/2)/(D14*2),0),0)</f>
        <v/>
      </c>
      <c r="D834" t="inlineStr">
        <is>
          <t>error-suppressed-source-formula</t>
        </is>
      </c>
      <c r="E834" t="inlineStr">
        <is>
          <t>Uploaded reference workbook</t>
        </is>
      </c>
    </row>
    <row r="835">
      <c r="A835" t="inlineStr">
        <is>
          <t>Atap Baja Ringan</t>
        </is>
      </c>
      <c r="B835" t="inlineStr">
        <is>
          <t>H56</t>
        </is>
      </c>
      <c r="C835">
        <f>IFERROR(I20*D56,0)</f>
        <v/>
      </c>
      <c r="D835" t="inlineStr">
        <is>
          <t>error-suppressed-source-formula</t>
        </is>
      </c>
      <c r="E835" t="inlineStr">
        <is>
          <t>Uploaded reference workbook</t>
        </is>
      </c>
    </row>
    <row r="836">
      <c r="A836" t="inlineStr">
        <is>
          <t>Atap Baja Ringan</t>
        </is>
      </c>
      <c r="B836" t="inlineStr">
        <is>
          <t>I56</t>
        </is>
      </c>
      <c r="C836">
        <f>H56+H61+H66+H71+H76</f>
        <v/>
      </c>
      <c r="D836" t="inlineStr">
        <is>
          <t>formula</t>
        </is>
      </c>
      <c r="E836" t="inlineStr">
        <is>
          <t>Uploaded reference workbook</t>
        </is>
      </c>
    </row>
    <row r="837">
      <c r="A837" t="inlineStr">
        <is>
          <t>Atap Baja Ringan</t>
        </is>
      </c>
      <c r="B837" t="inlineStr">
        <is>
          <t>P56</t>
        </is>
      </c>
      <c r="C837">
        <f>IFERROR(R56*T56,0)</f>
        <v/>
      </c>
      <c r="D837" t="inlineStr">
        <is>
          <t>error-suppressed-source-formula</t>
        </is>
      </c>
      <c r="E837" t="inlineStr">
        <is>
          <t>Uploaded reference workbook</t>
        </is>
      </c>
    </row>
    <row r="838">
      <c r="A838" t="inlineStr">
        <is>
          <t>Atap Baja Ringan</t>
        </is>
      </c>
      <c r="B838" t="inlineStr">
        <is>
          <t>R56</t>
        </is>
      </c>
      <c r="C838">
        <f>ROUNDDOWN((I13+I15)/2,0)</f>
        <v/>
      </c>
      <c r="D838" t="inlineStr">
        <is>
          <t>formula</t>
        </is>
      </c>
      <c r="E838" t="inlineStr">
        <is>
          <t>Uploaded reference workbook</t>
        </is>
      </c>
    </row>
    <row r="839">
      <c r="A839" t="inlineStr">
        <is>
          <t>Atap Baja Ringan</t>
        </is>
      </c>
      <c r="B839" t="inlineStr">
        <is>
          <t>V56</t>
        </is>
      </c>
      <c r="C839">
        <f>(((D14*2)^2)+((O77-O79)^2))^0.5</f>
        <v/>
      </c>
      <c r="D839" t="inlineStr">
        <is>
          <t>formula</t>
        </is>
      </c>
      <c r="E839" t="inlineStr">
        <is>
          <t>Uploaded reference workbook</t>
        </is>
      </c>
    </row>
    <row r="840">
      <c r="A840" t="inlineStr">
        <is>
          <t>Atap Baja Ringan</t>
        </is>
      </c>
      <c r="B840" t="inlineStr">
        <is>
          <t>Z56</t>
        </is>
      </c>
      <c r="C840">
        <f>IF(X55-Y55&gt;=0.5,Y55+0.5,IF(X55-Y55&lt;0.5,Y55,X55))</f>
        <v/>
      </c>
      <c r="D840" t="inlineStr">
        <is>
          <t>formula</t>
        </is>
      </c>
      <c r="E840" t="inlineStr">
        <is>
          <t>Uploaded reference workbook</t>
        </is>
      </c>
    </row>
    <row r="841">
      <c r="A841" t="inlineStr">
        <is>
          <t>Atap Baja Ringan</t>
        </is>
      </c>
      <c r="B841" t="inlineStr">
        <is>
          <t>AB56</t>
        </is>
      </c>
      <c r="C841" t="inlineStr">
        <is>
          <t>=</t>
        </is>
      </c>
      <c r="D841" t="inlineStr">
        <is>
          <t>formula</t>
        </is>
      </c>
      <c r="E841" t="inlineStr">
        <is>
          <t>Uploaded reference workbook</t>
        </is>
      </c>
    </row>
    <row r="842">
      <c r="A842" t="inlineStr">
        <is>
          <t>Atap Baja Ringan</t>
        </is>
      </c>
      <c r="B842" t="inlineStr">
        <is>
          <t>AC56</t>
        </is>
      </c>
      <c r="C842">
        <f>(V56*Z56)+D12</f>
        <v/>
      </c>
      <c r="D842" t="inlineStr">
        <is>
          <t>formula</t>
        </is>
      </c>
      <c r="E842" t="inlineStr">
        <is>
          <t>Uploaded reference workbook</t>
        </is>
      </c>
    </row>
    <row r="843">
      <c r="A843" t="inlineStr">
        <is>
          <t>Atap Baja Ringan</t>
        </is>
      </c>
      <c r="B843" t="inlineStr">
        <is>
          <t>H57</t>
        </is>
      </c>
      <c r="C843">
        <f>IFERROR(I20*D57,0)</f>
        <v/>
      </c>
      <c r="D843" t="inlineStr">
        <is>
          <t>error-suppressed-source-formula</t>
        </is>
      </c>
      <c r="E843" t="inlineStr">
        <is>
          <t>Uploaded reference workbook</t>
        </is>
      </c>
    </row>
    <row r="844">
      <c r="A844" t="inlineStr">
        <is>
          <t>Atap Baja Ringan</t>
        </is>
      </c>
      <c r="B844" t="inlineStr">
        <is>
          <t>I57</t>
        </is>
      </c>
      <c r="C844">
        <f>H57+H62+H67+H72+H77</f>
        <v/>
      </c>
      <c r="D844" t="inlineStr">
        <is>
          <t>formula</t>
        </is>
      </c>
      <c r="E844" t="inlineStr">
        <is>
          <t>Uploaded reference workbook</t>
        </is>
      </c>
    </row>
    <row r="845">
      <c r="A845" t="inlineStr">
        <is>
          <t>Atap Baja Ringan</t>
        </is>
      </c>
      <c r="B845" t="inlineStr">
        <is>
          <t>P57</t>
        </is>
      </c>
      <c r="C845">
        <f>IFERROR(R57*T57,0)</f>
        <v/>
      </c>
      <c r="D845" t="inlineStr">
        <is>
          <t>error-suppressed-source-formula</t>
        </is>
      </c>
      <c r="E845" t="inlineStr">
        <is>
          <t>Uploaded reference workbook</t>
        </is>
      </c>
    </row>
    <row r="846">
      <c r="A846" t="inlineStr">
        <is>
          <t>Atap Baja Ringan</t>
        </is>
      </c>
      <c r="B846" t="inlineStr">
        <is>
          <t>R57</t>
        </is>
      </c>
      <c r="C846">
        <f>ROUNDUP(((I13+I15)/2)-1,0)</f>
        <v/>
      </c>
      <c r="D846" t="inlineStr">
        <is>
          <t>rounding</t>
        </is>
      </c>
      <c r="E846" t="inlineStr">
        <is>
          <t>Uploaded reference workbook</t>
        </is>
      </c>
    </row>
    <row r="847">
      <c r="A847" t="inlineStr">
        <is>
          <t>Atap Baja Ringan</t>
        </is>
      </c>
      <c r="B847" t="inlineStr">
        <is>
          <t>V57</t>
        </is>
      </c>
      <c r="C847">
        <f>I14/COS(RADIANS(I8))</f>
        <v/>
      </c>
      <c r="D847" t="inlineStr">
        <is>
          <t>formula</t>
        </is>
      </c>
      <c r="E847" t="inlineStr">
        <is>
          <t>Uploaded reference workbook</t>
        </is>
      </c>
    </row>
    <row r="848">
      <c r="A848" t="inlineStr">
        <is>
          <t>Atap Baja Ringan</t>
        </is>
      </c>
      <c r="B848" t="inlineStr">
        <is>
          <t>Z57</t>
        </is>
      </c>
      <c r="C848">
        <f>IF(D8/2=Z56,0,1)</f>
        <v/>
      </c>
      <c r="D848" t="inlineStr">
        <is>
          <t>formula</t>
        </is>
      </c>
      <c r="E848" t="inlineStr">
        <is>
          <t>Uploaded reference workbook</t>
        </is>
      </c>
    </row>
    <row r="849">
      <c r="A849" t="inlineStr">
        <is>
          <t>Atap Baja Ringan</t>
        </is>
      </c>
      <c r="B849" t="inlineStr">
        <is>
          <t>AB57</t>
        </is>
      </c>
      <c r="C849" t="inlineStr">
        <is>
          <t>=</t>
        </is>
      </c>
      <c r="D849" t="inlineStr">
        <is>
          <t>formula</t>
        </is>
      </c>
      <c r="E849" t="inlineStr">
        <is>
          <t>Uploaded reference workbook</t>
        </is>
      </c>
    </row>
    <row r="850">
      <c r="A850" t="inlineStr">
        <is>
          <t>Atap Baja Ringan</t>
        </is>
      </c>
      <c r="B850" t="inlineStr">
        <is>
          <t>AC57</t>
        </is>
      </c>
      <c r="C850">
        <f>Z57*V57</f>
        <v/>
      </c>
      <c r="D850" t="inlineStr">
        <is>
          <t>formula</t>
        </is>
      </c>
      <c r="E850" t="inlineStr">
        <is>
          <t>Uploaded reference workbook</t>
        </is>
      </c>
    </row>
    <row r="851">
      <c r="A851" t="inlineStr">
        <is>
          <t>Atap Baja Ringan</t>
        </is>
      </c>
      <c r="B851" t="inlineStr">
        <is>
          <t>H58</t>
        </is>
      </c>
      <c r="C851">
        <f>IFERROR(I20*D58,0)</f>
        <v/>
      </c>
      <c r="D851" t="inlineStr">
        <is>
          <t>error-suppressed-source-formula</t>
        </is>
      </c>
      <c r="E851" t="inlineStr">
        <is>
          <t>Uploaded reference workbook</t>
        </is>
      </c>
    </row>
    <row r="852">
      <c r="A852" t="inlineStr">
        <is>
          <t>Atap Baja Ringan</t>
        </is>
      </c>
      <c r="B852" t="inlineStr">
        <is>
          <t>I58</t>
        </is>
      </c>
      <c r="C852">
        <f>H58+H63+H68+H73+H78</f>
        <v/>
      </c>
      <c r="D852" t="inlineStr">
        <is>
          <t>formula</t>
        </is>
      </c>
      <c r="E852" t="inlineStr">
        <is>
          <t>Uploaded reference workbook</t>
        </is>
      </c>
    </row>
    <row r="853">
      <c r="A853" t="inlineStr">
        <is>
          <t>Atap Baja Ringan</t>
        </is>
      </c>
      <c r="B853" t="inlineStr">
        <is>
          <t>AC58</t>
        </is>
      </c>
      <c r="C853">
        <f>SUM(AC56:AC57)*2</f>
        <v/>
      </c>
      <c r="D853" t="inlineStr">
        <is>
          <t>formula</t>
        </is>
      </c>
      <c r="E853" t="inlineStr">
        <is>
          <t>Uploaded reference workbook</t>
        </is>
      </c>
    </row>
    <row r="854">
      <c r="A854" t="inlineStr">
        <is>
          <t>Atap Baja Ringan</t>
        </is>
      </c>
      <c r="B854" t="inlineStr">
        <is>
          <t>H59</t>
        </is>
      </c>
      <c r="C854">
        <f>IFERROR(I20*D59,0)</f>
        <v/>
      </c>
      <c r="D854" t="inlineStr">
        <is>
          <t>error-suppressed-source-formula</t>
        </is>
      </c>
      <c r="E854" t="inlineStr">
        <is>
          <t>Uploaded reference workbook</t>
        </is>
      </c>
    </row>
    <row r="855">
      <c r="A855" t="inlineStr">
        <is>
          <t>Atap Baja Ringan</t>
        </is>
      </c>
      <c r="B855" t="inlineStr">
        <is>
          <t>I59</t>
        </is>
      </c>
      <c r="C855">
        <f>H59+H64+H69+H74+H79</f>
        <v/>
      </c>
      <c r="D855" t="inlineStr">
        <is>
          <t>formula</t>
        </is>
      </c>
      <c r="E855" t="inlineStr">
        <is>
          <t>Uploaded reference workbook</t>
        </is>
      </c>
    </row>
    <row r="856">
      <c r="A856" t="inlineStr">
        <is>
          <t>Atap Baja Ringan</t>
        </is>
      </c>
      <c r="B856" t="inlineStr">
        <is>
          <t>H61</t>
        </is>
      </c>
      <c r="C856">
        <f>IFERROR(I21*D61,0)</f>
        <v/>
      </c>
      <c r="D856" t="inlineStr">
        <is>
          <t>error-suppressed-source-formula</t>
        </is>
      </c>
      <c r="E856" t="inlineStr">
        <is>
          <t>Uploaded reference workbook</t>
        </is>
      </c>
    </row>
    <row r="857">
      <c r="A857" t="inlineStr">
        <is>
          <t>Atap Baja Ringan</t>
        </is>
      </c>
      <c r="B857" t="inlineStr">
        <is>
          <t>H62</t>
        </is>
      </c>
      <c r="C857">
        <f>IFERROR(I21*D62,0)</f>
        <v/>
      </c>
      <c r="D857" t="inlineStr">
        <is>
          <t>error-suppressed-source-formula</t>
        </is>
      </c>
      <c r="E857" t="inlineStr">
        <is>
          <t>Uploaded reference workbook</t>
        </is>
      </c>
    </row>
    <row r="858">
      <c r="A858" t="inlineStr">
        <is>
          <t>Atap Baja Ringan</t>
        </is>
      </c>
      <c r="B858" t="inlineStr">
        <is>
          <t>I62</t>
        </is>
      </c>
      <c r="C858">
        <f>2*I19*I12</f>
        <v/>
      </c>
      <c r="D858" t="inlineStr">
        <is>
          <t>formula</t>
        </is>
      </c>
      <c r="E858" t="inlineStr">
        <is>
          <t>Uploaded reference workbook</t>
        </is>
      </c>
    </row>
    <row r="859">
      <c r="A859" t="inlineStr">
        <is>
          <t>Atap Baja Ringan</t>
        </is>
      </c>
      <c r="B859" t="inlineStr">
        <is>
          <t>H63</t>
        </is>
      </c>
      <c r="C859">
        <f>IFERROR(I21*D63,0)</f>
        <v/>
      </c>
      <c r="D859" t="inlineStr">
        <is>
          <t>error-suppressed-source-formula</t>
        </is>
      </c>
      <c r="E859" t="inlineStr">
        <is>
          <t>Uploaded reference workbook</t>
        </is>
      </c>
    </row>
    <row r="860">
      <c r="A860" t="inlineStr">
        <is>
          <t>Atap Baja Ringan</t>
        </is>
      </c>
      <c r="B860" t="inlineStr">
        <is>
          <t>O63</t>
        </is>
      </c>
      <c r="C860">
        <f>IF($I$13&gt;=N63,$D$14,IF($I$13+$I$15&gt;=N63,$I$14,0))</f>
        <v/>
      </c>
      <c r="D860" t="inlineStr">
        <is>
          <t>formula</t>
        </is>
      </c>
      <c r="E860" t="inlineStr">
        <is>
          <t>Uploaded reference workbook</t>
        </is>
      </c>
    </row>
    <row r="861">
      <c r="A861" t="inlineStr">
        <is>
          <t>Atap Baja Ringan</t>
        </is>
      </c>
      <c r="B861" t="inlineStr">
        <is>
          <t>R63</t>
        </is>
      </c>
      <c r="C861">
        <f>IF($I$13&gt;=Q63,$D$14,IF($I$13+$I$15&gt;=Q63,$I$14,0))</f>
        <v/>
      </c>
      <c r="D861" t="inlineStr">
        <is>
          <t>formula</t>
        </is>
      </c>
      <c r="E861" t="inlineStr">
        <is>
          <t>Uploaded reference workbook</t>
        </is>
      </c>
    </row>
    <row r="862">
      <c r="A862" t="inlineStr">
        <is>
          <t>Atap Baja Ringan</t>
        </is>
      </c>
      <c r="B862" t="inlineStr">
        <is>
          <t>W63</t>
        </is>
      </c>
      <c r="C862">
        <f>W62*W61</f>
        <v/>
      </c>
      <c r="D862" t="inlineStr">
        <is>
          <t>formula</t>
        </is>
      </c>
      <c r="E862" t="inlineStr">
        <is>
          <t>Uploaded reference workbook</t>
        </is>
      </c>
    </row>
    <row r="863">
      <c r="A863" t="inlineStr">
        <is>
          <t>Atap Baja Ringan</t>
        </is>
      </c>
      <c r="B863" t="inlineStr">
        <is>
          <t>H64</t>
        </is>
      </c>
      <c r="C863">
        <f>IFERROR(I21*D64,0)</f>
        <v/>
      </c>
      <c r="D863" t="inlineStr">
        <is>
          <t>error-suppressed-source-formula</t>
        </is>
      </c>
      <c r="E863" t="inlineStr">
        <is>
          <t>Uploaded reference workbook</t>
        </is>
      </c>
    </row>
    <row r="864">
      <c r="A864" t="inlineStr">
        <is>
          <t>Atap Baja Ringan</t>
        </is>
      </c>
      <c r="B864" t="inlineStr">
        <is>
          <t>O64</t>
        </is>
      </c>
      <c r="C864">
        <f>IF($I$13&gt;=N64,$D$14,IF($I$13+$I$15&gt;=N64,$I$14,0))</f>
        <v/>
      </c>
      <c r="D864" t="inlineStr">
        <is>
          <t>formula</t>
        </is>
      </c>
      <c r="E864" t="inlineStr">
        <is>
          <t>Uploaded reference workbook</t>
        </is>
      </c>
    </row>
    <row r="865">
      <c r="A865" t="inlineStr">
        <is>
          <t>Atap Baja Ringan</t>
        </is>
      </c>
      <c r="B865" t="inlineStr">
        <is>
          <t>R64</t>
        </is>
      </c>
      <c r="C865">
        <f>IF($I$13&gt;=Q64,$D$14,IF($I$13+$I$15&gt;=Q64,$I$14,0))</f>
        <v/>
      </c>
      <c r="D865" t="inlineStr">
        <is>
          <t>formula</t>
        </is>
      </c>
      <c r="E865" t="inlineStr">
        <is>
          <t>Uploaded reference workbook</t>
        </is>
      </c>
    </row>
    <row r="866">
      <c r="A866" t="inlineStr">
        <is>
          <t>Atap Baja Ringan</t>
        </is>
      </c>
      <c r="B866" t="inlineStr">
        <is>
          <t>O65</t>
        </is>
      </c>
      <c r="C866">
        <f>IF($I$13&gt;=N65,$D$14,IF($I$13+$I$15&gt;=N65,$I$14,0))</f>
        <v/>
      </c>
      <c r="D866" t="inlineStr">
        <is>
          <t>formula</t>
        </is>
      </c>
      <c r="E866" t="inlineStr">
        <is>
          <t>Uploaded reference workbook</t>
        </is>
      </c>
    </row>
    <row r="867">
      <c r="A867" t="inlineStr">
        <is>
          <t>Atap Baja Ringan</t>
        </is>
      </c>
      <c r="B867" t="inlineStr">
        <is>
          <t>R65</t>
        </is>
      </c>
      <c r="C867">
        <f>IF($I$13&gt;=Q65,$D$14,IF($I$13+$I$15&gt;=Q65,$I$14,0))</f>
        <v/>
      </c>
      <c r="D867" t="inlineStr">
        <is>
          <t>formula</t>
        </is>
      </c>
      <c r="E867" t="inlineStr">
        <is>
          <t>Uploaded reference workbook</t>
        </is>
      </c>
    </row>
    <row r="868">
      <c r="A868" t="inlineStr">
        <is>
          <t>Atap Baja Ringan</t>
        </is>
      </c>
      <c r="B868" t="inlineStr">
        <is>
          <t>H66</t>
        </is>
      </c>
      <c r="C868">
        <f>IFERROR(I18*D66,0)</f>
        <v/>
      </c>
      <c r="D868" t="inlineStr">
        <is>
          <t>error-suppressed-source-formula</t>
        </is>
      </c>
      <c r="E868" t="inlineStr">
        <is>
          <t>Uploaded reference workbook</t>
        </is>
      </c>
    </row>
    <row r="869">
      <c r="A869" t="inlineStr">
        <is>
          <t>Atap Baja Ringan</t>
        </is>
      </c>
      <c r="B869" t="inlineStr">
        <is>
          <t>O66</t>
        </is>
      </c>
      <c r="C869">
        <f>IF($I$13&gt;=N66,$D$14,IF($I$13+$I$15&gt;=N66,$I$14,0))</f>
        <v/>
      </c>
      <c r="D869" t="inlineStr">
        <is>
          <t>formula</t>
        </is>
      </c>
      <c r="E869" t="inlineStr">
        <is>
          <t>Uploaded reference workbook</t>
        </is>
      </c>
    </row>
    <row r="870">
      <c r="A870" t="inlineStr">
        <is>
          <t>Atap Baja Ringan</t>
        </is>
      </c>
      <c r="B870" t="inlineStr">
        <is>
          <t>R66</t>
        </is>
      </c>
      <c r="C870">
        <f>IF($I$13&gt;=Q66,$D$14,IF($I$13+$I$15&gt;=Q66,$I$14,0))</f>
        <v/>
      </c>
      <c r="D870" t="inlineStr">
        <is>
          <t>formula</t>
        </is>
      </c>
      <c r="E870" t="inlineStr">
        <is>
          <t>Uploaded reference workbook</t>
        </is>
      </c>
    </row>
    <row r="871">
      <c r="A871" t="inlineStr">
        <is>
          <t>Atap Baja Ringan</t>
        </is>
      </c>
      <c r="B871" t="inlineStr">
        <is>
          <t>Z66</t>
        </is>
      </c>
      <c r="C871" t="inlineStr">
        <is>
          <t>=</t>
        </is>
      </c>
      <c r="D871" t="inlineStr">
        <is>
          <t>formula</t>
        </is>
      </c>
      <c r="E871" t="inlineStr">
        <is>
          <t>Uploaded reference workbook</t>
        </is>
      </c>
    </row>
    <row r="872">
      <c r="A872" t="inlineStr">
        <is>
          <t>Atap Baja Ringan</t>
        </is>
      </c>
      <c r="B872" t="inlineStr">
        <is>
          <t>AA66</t>
        </is>
      </c>
      <c r="C872">
        <f>Y66*W66</f>
        <v/>
      </c>
      <c r="D872" t="inlineStr">
        <is>
          <t>formula</t>
        </is>
      </c>
      <c r="E872" t="inlineStr">
        <is>
          <t>Uploaded reference workbook</t>
        </is>
      </c>
    </row>
    <row r="873">
      <c r="A873" t="inlineStr">
        <is>
          <t>Atap Baja Ringan</t>
        </is>
      </c>
      <c r="B873" t="inlineStr">
        <is>
          <t>H67</t>
        </is>
      </c>
      <c r="C873">
        <f>IFERROR(I18*D67,0)</f>
        <v/>
      </c>
      <c r="D873" t="inlineStr">
        <is>
          <t>error-suppressed-source-formula</t>
        </is>
      </c>
      <c r="E873" t="inlineStr">
        <is>
          <t>Uploaded reference workbook</t>
        </is>
      </c>
    </row>
    <row r="874">
      <c r="A874" t="inlineStr">
        <is>
          <t>Atap Baja Ringan</t>
        </is>
      </c>
      <c r="B874" t="inlineStr">
        <is>
          <t>O67</t>
        </is>
      </c>
      <c r="C874">
        <f>IF($I$13&gt;=N67,$D$14,IF($I$13+$I$15&gt;=N67,$I$14,0))</f>
        <v/>
      </c>
      <c r="D874" t="inlineStr">
        <is>
          <t>formula</t>
        </is>
      </c>
      <c r="E874" t="inlineStr">
        <is>
          <t>Uploaded reference workbook</t>
        </is>
      </c>
    </row>
    <row r="875">
      <c r="A875" t="inlineStr">
        <is>
          <t>Atap Baja Ringan</t>
        </is>
      </c>
      <c r="B875" t="inlineStr">
        <is>
          <t>R67</t>
        </is>
      </c>
      <c r="C875">
        <f>IF($I$13&gt;=Q67,$D$14,IF($I$13+$I$15&gt;=Q67,$I$14,0))</f>
        <v/>
      </c>
      <c r="D875" t="inlineStr">
        <is>
          <t>formula</t>
        </is>
      </c>
      <c r="E875" t="inlineStr">
        <is>
          <t>Uploaded reference workbook</t>
        </is>
      </c>
    </row>
    <row r="876">
      <c r="A876" t="inlineStr">
        <is>
          <t>Atap Baja Ringan</t>
        </is>
      </c>
      <c r="B876" t="inlineStr">
        <is>
          <t>W67</t>
        </is>
      </c>
      <c r="C876">
        <f>P56*2</f>
        <v/>
      </c>
      <c r="D876" t="inlineStr">
        <is>
          <t>formula</t>
        </is>
      </c>
      <c r="E876" t="inlineStr">
        <is>
          <t>Uploaded reference workbook</t>
        </is>
      </c>
    </row>
    <row r="877">
      <c r="A877" t="inlineStr">
        <is>
          <t>Atap Baja Ringan</t>
        </is>
      </c>
      <c r="B877" t="inlineStr">
        <is>
          <t>Z67</t>
        </is>
      </c>
      <c r="C877" t="inlineStr">
        <is>
          <t>=</t>
        </is>
      </c>
      <c r="D877" t="inlineStr">
        <is>
          <t>formula</t>
        </is>
      </c>
      <c r="E877" t="inlineStr">
        <is>
          <t>Uploaded reference workbook</t>
        </is>
      </c>
    </row>
    <row r="878">
      <c r="A878" t="inlineStr">
        <is>
          <t>Atap Baja Ringan</t>
        </is>
      </c>
      <c r="B878" t="inlineStr">
        <is>
          <t>AA67</t>
        </is>
      </c>
      <c r="C878">
        <f>Y67*W67</f>
        <v/>
      </c>
      <c r="D878" t="inlineStr">
        <is>
          <t>formula</t>
        </is>
      </c>
      <c r="E878" t="inlineStr">
        <is>
          <t>Uploaded reference workbook</t>
        </is>
      </c>
    </row>
    <row r="879">
      <c r="A879" t="inlineStr">
        <is>
          <t>Atap Baja Ringan</t>
        </is>
      </c>
      <c r="B879" t="inlineStr">
        <is>
          <t>H68</t>
        </is>
      </c>
      <c r="C879">
        <f>IFERROR(I18*D68,0)</f>
        <v/>
      </c>
      <c r="D879" t="inlineStr">
        <is>
          <t>error-suppressed-source-formula</t>
        </is>
      </c>
      <c r="E879" t="inlineStr">
        <is>
          <t>Uploaded reference workbook</t>
        </is>
      </c>
    </row>
    <row r="880">
      <c r="A880" t="inlineStr">
        <is>
          <t>Atap Baja Ringan</t>
        </is>
      </c>
      <c r="B880" t="inlineStr">
        <is>
          <t>O68</t>
        </is>
      </c>
      <c r="C880">
        <f>IF($I$13&gt;=N68,$D$14,IF($I$13+$I$15&gt;=N68,$I$14,0))</f>
        <v/>
      </c>
      <c r="D880" t="inlineStr">
        <is>
          <t>formula</t>
        </is>
      </c>
      <c r="E880" t="inlineStr">
        <is>
          <t>Uploaded reference workbook</t>
        </is>
      </c>
    </row>
    <row r="881">
      <c r="A881" t="inlineStr">
        <is>
          <t>Atap Baja Ringan</t>
        </is>
      </c>
      <c r="B881" t="inlineStr">
        <is>
          <t>R68</t>
        </is>
      </c>
      <c r="C881">
        <f>IF($I$13&gt;=Q68,$D$14,IF($I$13+$I$15&gt;=Q68,$I$14,0))</f>
        <v/>
      </c>
      <c r="D881" t="inlineStr">
        <is>
          <t>formula</t>
        </is>
      </c>
      <c r="E881" t="inlineStr">
        <is>
          <t>Uploaded reference workbook</t>
        </is>
      </c>
    </row>
    <row r="882">
      <c r="A882" t="inlineStr">
        <is>
          <t>Atap Baja Ringan</t>
        </is>
      </c>
      <c r="B882" t="inlineStr">
        <is>
          <t>W68</t>
        </is>
      </c>
      <c r="C882">
        <f>P57*2</f>
        <v/>
      </c>
      <c r="D882" t="inlineStr">
        <is>
          <t>formula</t>
        </is>
      </c>
      <c r="E882" t="inlineStr">
        <is>
          <t>Uploaded reference workbook</t>
        </is>
      </c>
    </row>
    <row r="883">
      <c r="A883" t="inlineStr">
        <is>
          <t>Atap Baja Ringan</t>
        </is>
      </c>
      <c r="B883" t="inlineStr">
        <is>
          <t>Z68</t>
        </is>
      </c>
      <c r="C883" t="inlineStr">
        <is>
          <t>=</t>
        </is>
      </c>
      <c r="D883" t="inlineStr">
        <is>
          <t>formula</t>
        </is>
      </c>
      <c r="E883" t="inlineStr">
        <is>
          <t>Uploaded reference workbook</t>
        </is>
      </c>
    </row>
    <row r="884">
      <c r="A884" t="inlineStr">
        <is>
          <t>Atap Baja Ringan</t>
        </is>
      </c>
      <c r="B884" t="inlineStr">
        <is>
          <t>AA68</t>
        </is>
      </c>
      <c r="C884">
        <f>Y68*W68</f>
        <v/>
      </c>
      <c r="D884" t="inlineStr">
        <is>
          <t>formula</t>
        </is>
      </c>
      <c r="E884" t="inlineStr">
        <is>
          <t>Uploaded reference workbook</t>
        </is>
      </c>
    </row>
    <row r="885">
      <c r="A885" t="inlineStr">
        <is>
          <t>Atap Baja Ringan</t>
        </is>
      </c>
      <c r="B885" t="inlineStr">
        <is>
          <t>H69</t>
        </is>
      </c>
      <c r="C885">
        <f>IFERROR(I18*D69,0)</f>
        <v/>
      </c>
      <c r="D885" t="inlineStr">
        <is>
          <t>error-suppressed-source-formula</t>
        </is>
      </c>
      <c r="E885" t="inlineStr">
        <is>
          <t>Uploaded reference workbook</t>
        </is>
      </c>
    </row>
    <row r="886">
      <c r="A886" t="inlineStr">
        <is>
          <t>Atap Baja Ringan</t>
        </is>
      </c>
      <c r="B886" t="inlineStr">
        <is>
          <t>O69</t>
        </is>
      </c>
      <c r="C886">
        <f>IF($I$13&gt;=N69,$D$14,IF($I$13+$I$15&gt;=N69,$I$14,0))</f>
        <v/>
      </c>
      <c r="D886" t="inlineStr">
        <is>
          <t>formula</t>
        </is>
      </c>
      <c r="E886" t="inlineStr">
        <is>
          <t>Uploaded reference workbook</t>
        </is>
      </c>
    </row>
    <row r="887">
      <c r="A887" t="inlineStr">
        <is>
          <t>Atap Baja Ringan</t>
        </is>
      </c>
      <c r="B887" t="inlineStr">
        <is>
          <t>R69</t>
        </is>
      </c>
      <c r="C887">
        <f>IF($I$13&gt;=Q69,$D$14,IF($I$13+$I$15&gt;=Q69,$I$14,0))</f>
        <v/>
      </c>
      <c r="D887" t="inlineStr">
        <is>
          <t>formula</t>
        </is>
      </c>
      <c r="E887" t="inlineStr">
        <is>
          <t>Uploaded reference workbook</t>
        </is>
      </c>
    </row>
    <row r="888">
      <c r="A888" t="inlineStr">
        <is>
          <t>Atap Baja Ringan</t>
        </is>
      </c>
      <c r="B888" t="inlineStr">
        <is>
          <t>W69</t>
        </is>
      </c>
      <c r="C888">
        <f>IF(AC56+AC57&gt;6,(ROUNDUP(AC56/6,0)+1)*2,2*2)</f>
        <v/>
      </c>
      <c r="D888" t="inlineStr">
        <is>
          <t>rounding</t>
        </is>
      </c>
      <c r="E888" t="inlineStr">
        <is>
          <t>Uploaded reference workbook</t>
        </is>
      </c>
    </row>
    <row r="889">
      <c r="A889" t="inlineStr">
        <is>
          <t>Atap Baja Ringan</t>
        </is>
      </c>
      <c r="B889" t="inlineStr">
        <is>
          <t>Z69</t>
        </is>
      </c>
      <c r="C889" t="inlineStr">
        <is>
          <t>=</t>
        </is>
      </c>
      <c r="D889" t="inlineStr">
        <is>
          <t>formula</t>
        </is>
      </c>
      <c r="E889" t="inlineStr">
        <is>
          <t>Uploaded reference workbook</t>
        </is>
      </c>
    </row>
    <row r="890">
      <c r="A890" t="inlineStr">
        <is>
          <t>Atap Baja Ringan</t>
        </is>
      </c>
      <c r="B890" t="inlineStr">
        <is>
          <t>AA69</t>
        </is>
      </c>
      <c r="C890">
        <f>Y69*W69</f>
        <v/>
      </c>
      <c r="D890" t="inlineStr">
        <is>
          <t>formula</t>
        </is>
      </c>
      <c r="E890" t="inlineStr">
        <is>
          <t>Uploaded reference workbook</t>
        </is>
      </c>
    </row>
    <row r="891">
      <c r="A891" t="inlineStr">
        <is>
          <t>Atap Baja Ringan</t>
        </is>
      </c>
      <c r="B891" t="inlineStr">
        <is>
          <t>O70</t>
        </is>
      </c>
      <c r="C891">
        <f>IF($I$13&gt;=N70,$D$14,IF($I$13+$I$15&gt;=N70,$I$14,0))</f>
        <v/>
      </c>
      <c r="D891" t="inlineStr">
        <is>
          <t>formula</t>
        </is>
      </c>
      <c r="E891" t="inlineStr">
        <is>
          <t>Uploaded reference workbook</t>
        </is>
      </c>
    </row>
    <row r="892">
      <c r="A892" t="inlineStr">
        <is>
          <t>Atap Baja Ringan</t>
        </is>
      </c>
      <c r="B892" t="inlineStr">
        <is>
          <t>R70</t>
        </is>
      </c>
      <c r="C892">
        <f>IF($I$13&gt;=Q70,$D$14,IF($I$13+$I$15&gt;=Q70,$I$14,0))</f>
        <v/>
      </c>
      <c r="D892" t="inlineStr">
        <is>
          <t>formula</t>
        </is>
      </c>
      <c r="E892" t="inlineStr">
        <is>
          <t>Uploaded reference workbook</t>
        </is>
      </c>
    </row>
    <row r="893">
      <c r="A893" t="inlineStr">
        <is>
          <t>Atap Baja Ringan</t>
        </is>
      </c>
      <c r="B893" t="inlineStr">
        <is>
          <t>AA70</t>
        </is>
      </c>
      <c r="C893">
        <f>SUM(AA66:AA69)</f>
        <v/>
      </c>
      <c r="D893" t="inlineStr">
        <is>
          <t>formula</t>
        </is>
      </c>
      <c r="E893" t="inlineStr">
        <is>
          <t>Uploaded reference workbook</t>
        </is>
      </c>
    </row>
    <row r="894">
      <c r="A894" t="inlineStr">
        <is>
          <t>Atap Baja Ringan</t>
        </is>
      </c>
      <c r="B894" t="inlineStr">
        <is>
          <t>H71</t>
        </is>
      </c>
      <c r="C894">
        <f>IFERROR(D9+D13+D13,0)*D71</f>
        <v/>
      </c>
      <c r="D894" t="inlineStr">
        <is>
          <t>error-suppressed-source-formula</t>
        </is>
      </c>
      <c r="E894" t="inlineStr">
        <is>
          <t>Uploaded reference workbook</t>
        </is>
      </c>
    </row>
    <row r="895">
      <c r="A895" t="inlineStr">
        <is>
          <t>Atap Baja Ringan</t>
        </is>
      </c>
      <c r="B895" t="inlineStr">
        <is>
          <t>O71</t>
        </is>
      </c>
      <c r="C895">
        <f>IF($I$13&gt;=N71,$D$14,IF($I$13+$I$15&gt;=N71,$I$14,0))</f>
        <v/>
      </c>
      <c r="D895" t="inlineStr">
        <is>
          <t>formula</t>
        </is>
      </c>
      <c r="E895" t="inlineStr">
        <is>
          <t>Uploaded reference workbook</t>
        </is>
      </c>
    </row>
    <row r="896">
      <c r="A896" t="inlineStr">
        <is>
          <t>Atap Baja Ringan</t>
        </is>
      </c>
      <c r="B896" t="inlineStr">
        <is>
          <t>R71</t>
        </is>
      </c>
      <c r="C896">
        <f>IF($I$13&gt;=Q71,$D$14,IF($I$13+$I$15&gt;=Q71,$I$14,0))</f>
        <v/>
      </c>
      <c r="D896" t="inlineStr">
        <is>
          <t>formula</t>
        </is>
      </c>
      <c r="E896" t="inlineStr">
        <is>
          <t>Uploaded reference workbook</t>
        </is>
      </c>
    </row>
    <row r="897">
      <c r="A897" t="inlineStr">
        <is>
          <t>Atap Baja Ringan</t>
        </is>
      </c>
      <c r="B897" t="inlineStr">
        <is>
          <t>H72</t>
        </is>
      </c>
      <c r="C897">
        <f>IFERROR(D9+D13+D13,0)*D72</f>
        <v/>
      </c>
      <c r="D897" t="inlineStr">
        <is>
          <t>error-suppressed-source-formula</t>
        </is>
      </c>
      <c r="E897" t="inlineStr">
        <is>
          <t>Uploaded reference workbook</t>
        </is>
      </c>
    </row>
    <row r="898">
      <c r="A898" t="inlineStr">
        <is>
          <t>Atap Baja Ringan</t>
        </is>
      </c>
      <c r="B898" t="inlineStr">
        <is>
          <t>R72</t>
        </is>
      </c>
      <c r="C898">
        <f>(O63+O64+O65+O66+O67+O68+O69+O70+O71+R63+R64+R65+R66+R67+R68+R69+R70+R71)*2</f>
        <v/>
      </c>
      <c r="D898" t="inlineStr">
        <is>
          <t>formula</t>
        </is>
      </c>
      <c r="E898" t="inlineStr">
        <is>
          <t>Uploaded reference workbook</t>
        </is>
      </c>
    </row>
    <row r="899">
      <c r="A899" t="inlineStr">
        <is>
          <t>Atap Baja Ringan</t>
        </is>
      </c>
      <c r="B899" t="inlineStr">
        <is>
          <t>H73</t>
        </is>
      </c>
      <c r="C899">
        <f>IFERROR(D9+D13+D13,0)*D73</f>
        <v/>
      </c>
      <c r="D899" t="inlineStr">
        <is>
          <t>error-suppressed-source-formula</t>
        </is>
      </c>
      <c r="E899" t="inlineStr">
        <is>
          <t>Uploaded reference workbook</t>
        </is>
      </c>
    </row>
    <row r="900">
      <c r="A900" t="inlineStr">
        <is>
          <t>Atap Baja Ringan</t>
        </is>
      </c>
      <c r="B900" t="inlineStr">
        <is>
          <t>R73</t>
        </is>
      </c>
      <c r="C900">
        <f>IF(T73=U73,"OK","SALAH")</f>
        <v/>
      </c>
      <c r="D900" t="inlineStr">
        <is>
          <t>formula</t>
        </is>
      </c>
      <c r="E900" t="inlineStr">
        <is>
          <t>Uploaded reference workbook</t>
        </is>
      </c>
    </row>
    <row r="901">
      <c r="A901" t="inlineStr">
        <is>
          <t>Atap Baja Ringan</t>
        </is>
      </c>
      <c r="B901" t="inlineStr">
        <is>
          <t>T73</t>
        </is>
      </c>
      <c r="C901">
        <f>O63+O64+O65+O66+O67+O68+O69+O70+O71+R63+R64+R65+R66+R67+R68+R69+R70+R71</f>
        <v/>
      </c>
      <c r="D901" t="inlineStr">
        <is>
          <t>formula</t>
        </is>
      </c>
      <c r="E901" t="inlineStr">
        <is>
          <t>Uploaded reference workbook</t>
        </is>
      </c>
    </row>
    <row r="902">
      <c r="A902" t="inlineStr">
        <is>
          <t>Atap Baja Ringan</t>
        </is>
      </c>
      <c r="B902" t="inlineStr">
        <is>
          <t>U73</t>
        </is>
      </c>
      <c r="C902">
        <f>D8/2</f>
        <v/>
      </c>
      <c r="D902" t="inlineStr">
        <is>
          <t>formula</t>
        </is>
      </c>
      <c r="E902" t="inlineStr">
        <is>
          <t>Uploaded reference workbook</t>
        </is>
      </c>
    </row>
    <row r="903">
      <c r="A903" t="inlineStr">
        <is>
          <t>Atap Baja Ringan</t>
        </is>
      </c>
      <c r="B903" t="inlineStr">
        <is>
          <t>H74</t>
        </is>
      </c>
      <c r="C903">
        <f>IFERROR(D9+D13+D13,0)*D74</f>
        <v/>
      </c>
      <c r="D903" t="inlineStr">
        <is>
          <t>error-suppressed-source-formula</t>
        </is>
      </c>
      <c r="E903" t="inlineStr">
        <is>
          <t>Uploaded reference workbook</t>
        </is>
      </c>
    </row>
    <row r="904">
      <c r="A904" t="inlineStr">
        <is>
          <t>Atap Baja Ringan</t>
        </is>
      </c>
      <c r="B904" t="inlineStr">
        <is>
          <t>H76</t>
        </is>
      </c>
      <c r="C904">
        <f>IFERROR(I16*D76,0)</f>
        <v/>
      </c>
      <c r="D904" t="inlineStr">
        <is>
          <t>error-suppressed-source-formula</t>
        </is>
      </c>
      <c r="E904" t="inlineStr">
        <is>
          <t>Uploaded reference workbook</t>
        </is>
      </c>
    </row>
    <row r="905">
      <c r="A905" t="inlineStr">
        <is>
          <t>Atap Baja Ringan</t>
        </is>
      </c>
      <c r="B905" t="inlineStr">
        <is>
          <t>X76</t>
        </is>
      </c>
      <c r="C905">
        <f>IF(R72&gt;6,ROUNDDOWN(R72/6,0),0)</f>
        <v/>
      </c>
      <c r="D905" t="inlineStr">
        <is>
          <t>formula</t>
        </is>
      </c>
      <c r="E905" t="inlineStr">
        <is>
          <t>Uploaded reference workbook</t>
        </is>
      </c>
    </row>
    <row r="906">
      <c r="A906" t="inlineStr">
        <is>
          <t>Atap Baja Ringan</t>
        </is>
      </c>
      <c r="B906" t="inlineStr">
        <is>
          <t>AA76</t>
        </is>
      </c>
      <c r="C906" t="inlineStr">
        <is>
          <t>=</t>
        </is>
      </c>
      <c r="D906" t="inlineStr">
        <is>
          <t>formula</t>
        </is>
      </c>
      <c r="E906" t="inlineStr">
        <is>
          <t>Uploaded reference workbook</t>
        </is>
      </c>
    </row>
    <row r="907">
      <c r="A907" t="inlineStr">
        <is>
          <t>Atap Baja Ringan</t>
        </is>
      </c>
      <c r="B907" t="inlineStr">
        <is>
          <t>AB76</t>
        </is>
      </c>
      <c r="C907">
        <f>Z76*X76</f>
        <v/>
      </c>
      <c r="D907" t="inlineStr">
        <is>
          <t>formula</t>
        </is>
      </c>
      <c r="E907" t="inlineStr">
        <is>
          <t>Uploaded reference workbook</t>
        </is>
      </c>
    </row>
    <row r="908">
      <c r="A908" t="inlineStr">
        <is>
          <t>Atap Baja Ringan</t>
        </is>
      </c>
      <c r="B908" t="inlineStr">
        <is>
          <t>H77</t>
        </is>
      </c>
      <c r="C908">
        <f>IFERROR(I16*D77,0)</f>
        <v/>
      </c>
      <c r="D908" t="inlineStr">
        <is>
          <t>error-suppressed-source-formula</t>
        </is>
      </c>
      <c r="E908" t="inlineStr">
        <is>
          <t>Uploaded reference workbook</t>
        </is>
      </c>
    </row>
    <row r="909">
      <c r="A909" t="inlineStr">
        <is>
          <t>Atap Baja Ringan</t>
        </is>
      </c>
      <c r="B909" t="inlineStr">
        <is>
          <t>O77</t>
        </is>
      </c>
      <c r="C909">
        <f>IF($I$13+$I$15-N77&lt;0,0,((($I$13+1-N77)*$D$14)+$I$14)*TAN(RADIANS($I$8)))</f>
        <v/>
      </c>
      <c r="D909" t="inlineStr">
        <is>
          <t>formula</t>
        </is>
      </c>
      <c r="E909" t="inlineStr">
        <is>
          <t>Uploaded reference workbook</t>
        </is>
      </c>
    </row>
    <row r="910">
      <c r="A910" t="inlineStr">
        <is>
          <t>Atap Baja Ringan</t>
        </is>
      </c>
      <c r="B910" t="inlineStr">
        <is>
          <t>R77</t>
        </is>
      </c>
      <c r="C910">
        <f>IF($I$13+$I$15-Q77&lt;0,0,((($I$13+1-Q77)*$D$14)+$I$14)*TAN(RADIANS($I$8)))</f>
        <v/>
      </c>
      <c r="D910" t="inlineStr">
        <is>
          <t>formula</t>
        </is>
      </c>
      <c r="E910" t="inlineStr">
        <is>
          <t>Uploaded reference workbook</t>
        </is>
      </c>
    </row>
    <row r="911">
      <c r="A911" t="inlineStr">
        <is>
          <t>Atap Baja Ringan</t>
        </is>
      </c>
      <c r="B911" t="inlineStr">
        <is>
          <t>X77</t>
        </is>
      </c>
      <c r="C911">
        <f>P56*2</f>
        <v/>
      </c>
      <c r="D911" t="inlineStr">
        <is>
          <t>formula</t>
        </is>
      </c>
      <c r="E911" t="inlineStr">
        <is>
          <t>Uploaded reference workbook</t>
        </is>
      </c>
    </row>
    <row r="912">
      <c r="A912" t="inlineStr">
        <is>
          <t>Atap Baja Ringan</t>
        </is>
      </c>
      <c r="B912" t="inlineStr">
        <is>
          <t>AA77</t>
        </is>
      </c>
      <c r="C912" t="inlineStr">
        <is>
          <t>=</t>
        </is>
      </c>
      <c r="D912" t="inlineStr">
        <is>
          <t>formula</t>
        </is>
      </c>
      <c r="E912" t="inlineStr">
        <is>
          <t>Uploaded reference workbook</t>
        </is>
      </c>
    </row>
    <row r="913">
      <c r="A913" t="inlineStr">
        <is>
          <t>Atap Baja Ringan</t>
        </is>
      </c>
      <c r="B913" t="inlineStr">
        <is>
          <t>AB77</t>
        </is>
      </c>
      <c r="C913">
        <f>Z77*X77</f>
        <v/>
      </c>
      <c r="D913" t="inlineStr">
        <is>
          <t>formula</t>
        </is>
      </c>
      <c r="E913" t="inlineStr">
        <is>
          <t>Uploaded reference workbook</t>
        </is>
      </c>
    </row>
    <row r="914">
      <c r="A914" t="inlineStr">
        <is>
          <t>Atap Baja Ringan</t>
        </is>
      </c>
      <c r="B914" t="inlineStr">
        <is>
          <t>H78</t>
        </is>
      </c>
      <c r="C914">
        <f>IFERROR(I16*D78,0)</f>
        <v/>
      </c>
      <c r="D914" t="inlineStr">
        <is>
          <t>error-suppressed-source-formula</t>
        </is>
      </c>
      <c r="E914" t="inlineStr">
        <is>
          <t>Uploaded reference workbook</t>
        </is>
      </c>
    </row>
    <row r="915">
      <c r="A915" t="inlineStr">
        <is>
          <t>Atap Baja Ringan</t>
        </is>
      </c>
      <c r="B915" t="inlineStr">
        <is>
          <t>O78</t>
        </is>
      </c>
      <c r="C915">
        <f>IF($I$13+$I$15-N78&lt;0,0,((($I$13+1-N78)*$D$14)+$I$14)*TAN(RADIANS($I$8)))</f>
        <v/>
      </c>
      <c r="D915" t="inlineStr">
        <is>
          <t>formula</t>
        </is>
      </c>
      <c r="E915" t="inlineStr">
        <is>
          <t>Uploaded reference workbook</t>
        </is>
      </c>
    </row>
    <row r="916">
      <c r="A916" t="inlineStr">
        <is>
          <t>Atap Baja Ringan</t>
        </is>
      </c>
      <c r="B916" t="inlineStr">
        <is>
          <t>R78</t>
        </is>
      </c>
      <c r="C916">
        <f>IF($I$13+$I$15-Q78&lt;0,0,((($I$13+1-Q78)*$D$14)+$I$14)*TAN(RADIANS($I$8)))</f>
        <v/>
      </c>
      <c r="D916" t="inlineStr">
        <is>
          <t>formula</t>
        </is>
      </c>
      <c r="E916" t="inlineStr">
        <is>
          <t>Uploaded reference workbook</t>
        </is>
      </c>
    </row>
    <row r="917">
      <c r="A917" t="inlineStr">
        <is>
          <t>Atap Baja Ringan</t>
        </is>
      </c>
      <c r="B917" t="inlineStr">
        <is>
          <t>X78</t>
        </is>
      </c>
      <c r="C917">
        <f>P57*2</f>
        <v/>
      </c>
      <c r="D917" t="inlineStr">
        <is>
          <t>formula</t>
        </is>
      </c>
      <c r="E917" t="inlineStr">
        <is>
          <t>Uploaded reference workbook</t>
        </is>
      </c>
    </row>
    <row r="918">
      <c r="A918" t="inlineStr">
        <is>
          <t>Atap Baja Ringan</t>
        </is>
      </c>
      <c r="B918" t="inlineStr">
        <is>
          <t>AA78</t>
        </is>
      </c>
      <c r="C918" t="inlineStr">
        <is>
          <t>=</t>
        </is>
      </c>
      <c r="D918" t="inlineStr">
        <is>
          <t>formula</t>
        </is>
      </c>
      <c r="E918" t="inlineStr">
        <is>
          <t>Uploaded reference workbook</t>
        </is>
      </c>
    </row>
    <row r="919">
      <c r="A919" t="inlineStr">
        <is>
          <t>Atap Baja Ringan</t>
        </is>
      </c>
      <c r="B919" t="inlineStr">
        <is>
          <t>AB78</t>
        </is>
      </c>
      <c r="C919">
        <f>Z78*X78</f>
        <v/>
      </c>
      <c r="D919" t="inlineStr">
        <is>
          <t>formula</t>
        </is>
      </c>
      <c r="E919" t="inlineStr">
        <is>
          <t>Uploaded reference workbook</t>
        </is>
      </c>
    </row>
    <row r="920">
      <c r="A920" t="inlineStr">
        <is>
          <t>Atap Baja Ringan</t>
        </is>
      </c>
      <c r="B920" t="inlineStr">
        <is>
          <t>H79</t>
        </is>
      </c>
      <c r="C920">
        <f>IFERROR(I16*D79,0)</f>
        <v/>
      </c>
      <c r="D920" t="inlineStr">
        <is>
          <t>error-suppressed-source-formula</t>
        </is>
      </c>
      <c r="E920" t="inlineStr">
        <is>
          <t>Uploaded reference workbook</t>
        </is>
      </c>
    </row>
    <row r="921">
      <c r="A921" t="inlineStr">
        <is>
          <t>Atap Baja Ringan</t>
        </is>
      </c>
      <c r="B921" t="inlineStr">
        <is>
          <t>O79</t>
        </is>
      </c>
      <c r="C921">
        <f>IF($I$13+$I$15-N79&lt;0,0,((($I$13+1-N79)*$D$14)+$I$14)*TAN(RADIANS($I$8)))</f>
        <v/>
      </c>
      <c r="D921" t="inlineStr">
        <is>
          <t>formula</t>
        </is>
      </c>
      <c r="E921" t="inlineStr">
        <is>
          <t>Uploaded reference workbook</t>
        </is>
      </c>
    </row>
    <row r="922">
      <c r="A922" t="inlineStr">
        <is>
          <t>Atap Baja Ringan</t>
        </is>
      </c>
      <c r="B922" t="inlineStr">
        <is>
          <t>R79</t>
        </is>
      </c>
      <c r="C922">
        <f>IF($I$13+$I$15-Q79&lt;0,0,((($I$13+1-Q79)*$D$14)+$I$14)*TAN(RADIANS($I$8)))</f>
        <v/>
      </c>
      <c r="D922" t="inlineStr">
        <is>
          <t>formula</t>
        </is>
      </c>
      <c r="E922" t="inlineStr">
        <is>
          <t>Uploaded reference workbook</t>
        </is>
      </c>
    </row>
    <row r="923">
      <c r="A923" t="inlineStr">
        <is>
          <t>Atap Baja Ringan</t>
        </is>
      </c>
      <c r="B923" t="inlineStr">
        <is>
          <t>X79</t>
        </is>
      </c>
      <c r="C923">
        <f>IF(AC56+AC57&gt;6,(ROUNDUP(AC56/6,0)+1)*2,2*2)</f>
        <v/>
      </c>
      <c r="D923" t="inlineStr">
        <is>
          <t>rounding</t>
        </is>
      </c>
      <c r="E923" t="inlineStr">
        <is>
          <t>Uploaded reference workbook</t>
        </is>
      </c>
    </row>
    <row r="924">
      <c r="A924" t="inlineStr">
        <is>
          <t>Atap Baja Ringan</t>
        </is>
      </c>
      <c r="B924" t="inlineStr">
        <is>
          <t>AA79</t>
        </is>
      </c>
      <c r="C924" t="inlineStr">
        <is>
          <t>=</t>
        </is>
      </c>
      <c r="D924" t="inlineStr">
        <is>
          <t>formula</t>
        </is>
      </c>
      <c r="E924" t="inlineStr">
        <is>
          <t>Uploaded reference workbook</t>
        </is>
      </c>
    </row>
    <row r="925">
      <c r="A925" t="inlineStr">
        <is>
          <t>Atap Baja Ringan</t>
        </is>
      </c>
      <c r="B925" t="inlineStr">
        <is>
          <t>AB79</t>
        </is>
      </c>
      <c r="C925">
        <f>Z79*X79</f>
        <v/>
      </c>
      <c r="D925" t="inlineStr">
        <is>
          <t>formula</t>
        </is>
      </c>
      <c r="E925" t="inlineStr">
        <is>
          <t>Uploaded reference workbook</t>
        </is>
      </c>
    </row>
    <row r="926">
      <c r="A926" t="inlineStr">
        <is>
          <t>Atap Baja Ringan</t>
        </is>
      </c>
      <c r="B926" t="inlineStr">
        <is>
          <t>O80</t>
        </is>
      </c>
      <c r="C926">
        <f>IF($I$13+$I$15-N80&lt;0,0,((($I$13+1-N80)*$D$14)+$I$14)*TAN(RADIANS($I$8)))</f>
        <v/>
      </c>
      <c r="D926" t="inlineStr">
        <is>
          <t>formula</t>
        </is>
      </c>
      <c r="E926" t="inlineStr">
        <is>
          <t>Uploaded reference workbook</t>
        </is>
      </c>
    </row>
    <row r="927">
      <c r="A927" t="inlineStr">
        <is>
          <t>Atap Baja Ringan</t>
        </is>
      </c>
      <c r="B927" t="inlineStr">
        <is>
          <t>R80</t>
        </is>
      </c>
      <c r="C927">
        <f>IF($I$13+$I$15-Q80&lt;0,0,((($I$13+1-Q80)*$D$14)+$I$14)*TAN(RADIANS($I$8)))</f>
        <v/>
      </c>
      <c r="D927" t="inlineStr">
        <is>
          <t>formula</t>
        </is>
      </c>
      <c r="E927" t="inlineStr">
        <is>
          <t>Uploaded reference workbook</t>
        </is>
      </c>
    </row>
    <row r="928">
      <c r="A928" t="inlineStr">
        <is>
          <t>Atap Baja Ringan</t>
        </is>
      </c>
      <c r="B928" t="inlineStr">
        <is>
          <t>X80</t>
        </is>
      </c>
      <c r="C928">
        <f>W61</f>
        <v/>
      </c>
      <c r="D928" t="inlineStr">
        <is>
          <t>formula</t>
        </is>
      </c>
      <c r="E928" t="inlineStr">
        <is>
          <t>Uploaded reference workbook</t>
        </is>
      </c>
    </row>
    <row r="929">
      <c r="A929" t="inlineStr">
        <is>
          <t>Atap Baja Ringan</t>
        </is>
      </c>
      <c r="B929" t="inlineStr">
        <is>
          <t>AA80</t>
        </is>
      </c>
      <c r="C929" t="inlineStr">
        <is>
          <t>=</t>
        </is>
      </c>
      <c r="D929" t="inlineStr">
        <is>
          <t>formula</t>
        </is>
      </c>
      <c r="E929" t="inlineStr">
        <is>
          <t>Uploaded reference workbook</t>
        </is>
      </c>
    </row>
    <row r="930">
      <c r="A930" t="inlineStr">
        <is>
          <t>Atap Baja Ringan</t>
        </is>
      </c>
      <c r="B930" t="inlineStr">
        <is>
          <t>AB80</t>
        </is>
      </c>
      <c r="C930">
        <f>Z80*X80</f>
        <v/>
      </c>
      <c r="D930" t="inlineStr">
        <is>
          <t>formula</t>
        </is>
      </c>
      <c r="E930" t="inlineStr">
        <is>
          <t>Uploaded reference workbook</t>
        </is>
      </c>
    </row>
    <row r="931">
      <c r="A931" t="inlineStr">
        <is>
          <t>Atap Baja Ringan</t>
        </is>
      </c>
      <c r="B931" t="inlineStr">
        <is>
          <t>O81</t>
        </is>
      </c>
      <c r="C931">
        <f>IF($I$13+$I$15-N81&lt;0,0,((($I$13+1-N81)*$D$14)+$I$14)*TAN(RADIANS($I$8)))</f>
        <v/>
      </c>
      <c r="D931" t="inlineStr">
        <is>
          <t>formula</t>
        </is>
      </c>
      <c r="E931" t="inlineStr">
        <is>
          <t>Uploaded reference workbook</t>
        </is>
      </c>
    </row>
    <row r="932">
      <c r="A932" t="inlineStr">
        <is>
          <t>Atap Baja Ringan</t>
        </is>
      </c>
      <c r="B932" t="inlineStr">
        <is>
          <t>R81</t>
        </is>
      </c>
      <c r="C932">
        <f>IF($I$13+$I$15-Q81&lt;0,0,((($I$13+1-Q81)*$D$14)+$I$14)*TAN(RADIANS($I$8)))</f>
        <v/>
      </c>
      <c r="D932" t="inlineStr">
        <is>
          <t>formula</t>
        </is>
      </c>
      <c r="E932" t="inlineStr">
        <is>
          <t>Uploaded reference workbook</t>
        </is>
      </c>
    </row>
    <row r="933">
      <c r="A933" t="inlineStr">
        <is>
          <t>Atap Baja Ringan</t>
        </is>
      </c>
      <c r="B933" t="inlineStr">
        <is>
          <t>AB81</t>
        </is>
      </c>
      <c r="C933">
        <f>SUM(AB76:AB80)</f>
        <v/>
      </c>
      <c r="D933" t="inlineStr">
        <is>
          <t>formula</t>
        </is>
      </c>
      <c r="E933" t="inlineStr">
        <is>
          <t>Uploaded reference workbook</t>
        </is>
      </c>
    </row>
    <row r="934">
      <c r="A934" t="inlineStr">
        <is>
          <t>Atap Baja Ringan</t>
        </is>
      </c>
      <c r="B934" t="inlineStr">
        <is>
          <t>O82</t>
        </is>
      </c>
      <c r="C934">
        <f>IF($I$13+$I$15-N82&lt;0,0,((($I$13+1-N82)*$D$14)+$I$14)*TAN(RADIANS($I$8)))</f>
        <v/>
      </c>
      <c r="D934" t="inlineStr">
        <is>
          <t>formula</t>
        </is>
      </c>
      <c r="E934" t="inlineStr">
        <is>
          <t>Uploaded reference workbook</t>
        </is>
      </c>
    </row>
    <row r="935">
      <c r="A935" t="inlineStr">
        <is>
          <t>Atap Baja Ringan</t>
        </is>
      </c>
      <c r="B935" t="inlineStr">
        <is>
          <t>R82</t>
        </is>
      </c>
      <c r="C935">
        <f>IF($I$13+$I$15-Q82&lt;0,0,((($I$13+1-Q82)*$D$14)+$I$14)*TAN(RADIANS($I$8)))</f>
        <v/>
      </c>
      <c r="D935" t="inlineStr">
        <is>
          <t>formula</t>
        </is>
      </c>
      <c r="E935" t="inlineStr">
        <is>
          <t>Uploaded reference workbook</t>
        </is>
      </c>
    </row>
    <row r="936">
      <c r="A936" t="inlineStr">
        <is>
          <t>Atap Baja Ringan</t>
        </is>
      </c>
      <c r="B936" t="inlineStr">
        <is>
          <t>X82</t>
        </is>
      </c>
      <c r="C936">
        <f>X80</f>
        <v/>
      </c>
      <c r="D936" t="inlineStr">
        <is>
          <t>formula</t>
        </is>
      </c>
      <c r="E936" t="inlineStr">
        <is>
          <t>Uploaded reference workbook</t>
        </is>
      </c>
    </row>
    <row r="937">
      <c r="A937" t="inlineStr">
        <is>
          <t>Atap Baja Ringan</t>
        </is>
      </c>
      <c r="B937" t="inlineStr">
        <is>
          <t>AA82</t>
        </is>
      </c>
      <c r="C937" t="inlineStr">
        <is>
          <t>=</t>
        </is>
      </c>
      <c r="D937" t="inlineStr">
        <is>
          <t>formula</t>
        </is>
      </c>
      <c r="E937" t="inlineStr">
        <is>
          <t>Uploaded reference workbook</t>
        </is>
      </c>
    </row>
    <row r="938">
      <c r="A938" t="inlineStr">
        <is>
          <t>Atap Baja Ringan</t>
        </is>
      </c>
      <c r="B938" t="inlineStr">
        <is>
          <t>AB82</t>
        </is>
      </c>
      <c r="C938">
        <f>Z82*X82</f>
        <v/>
      </c>
      <c r="D938" t="inlineStr">
        <is>
          <t>formula</t>
        </is>
      </c>
      <c r="E938" t="inlineStr">
        <is>
          <t>Uploaded reference workbook</t>
        </is>
      </c>
    </row>
    <row r="939">
      <c r="A939" t="inlineStr">
        <is>
          <t>Atap Baja Ringan</t>
        </is>
      </c>
      <c r="B939" t="inlineStr">
        <is>
          <t>O83</t>
        </is>
      </c>
      <c r="C939">
        <f>IF($I$13+$I$15-N83&lt;0,0,((($I$13+1-N83)*$D$14)+$I$14)*TAN(RADIANS($I$8)))</f>
        <v/>
      </c>
      <c r="D939" t="inlineStr">
        <is>
          <t>formula</t>
        </is>
      </c>
      <c r="E939" t="inlineStr">
        <is>
          <t>Uploaded reference workbook</t>
        </is>
      </c>
    </row>
    <row r="940">
      <c r="A940" t="inlineStr">
        <is>
          <t>Atap Baja Ringan</t>
        </is>
      </c>
      <c r="B940" t="inlineStr">
        <is>
          <t>R83</t>
        </is>
      </c>
      <c r="C940">
        <f>IF($I$13+$I$15-Q83&lt;0,0,((($I$13+1-Q83)*$D$14)+$I$14)*TAN(RADIANS($I$8)))</f>
        <v/>
      </c>
      <c r="D940" t="inlineStr">
        <is>
          <t>formula</t>
        </is>
      </c>
      <c r="E940" t="inlineStr">
        <is>
          <t>Uploaded reference workbook</t>
        </is>
      </c>
    </row>
    <row r="941">
      <c r="A941" t="inlineStr">
        <is>
          <t>Atap Baja Ringan</t>
        </is>
      </c>
      <c r="B941" t="inlineStr">
        <is>
          <t>O84</t>
        </is>
      </c>
      <c r="C941">
        <f>IF($I$13+$I$15-N84&lt;0,0,((($I$13+1-N84)*$D$14)+$I$14)*TAN(RADIANS($I$8)))</f>
        <v/>
      </c>
      <c r="D941" t="inlineStr">
        <is>
          <t>formula</t>
        </is>
      </c>
      <c r="E941" t="inlineStr">
        <is>
          <t>Uploaded reference workbook</t>
        </is>
      </c>
    </row>
    <row r="942">
      <c r="A942" t="inlineStr">
        <is>
          <t>Atap Baja Ringan</t>
        </is>
      </c>
      <c r="B942" t="inlineStr">
        <is>
          <t>R84</t>
        </is>
      </c>
      <c r="C942">
        <f>IF($I$13+$I$15-Q84&lt;0,0,((($I$13+1-Q84)*$D$14)+$I$14)*TAN(RADIANS($I$8)))</f>
        <v/>
      </c>
      <c r="D942" t="inlineStr">
        <is>
          <t>formula</t>
        </is>
      </c>
      <c r="E942" t="inlineStr">
        <is>
          <t>Uploaded reference workbook</t>
        </is>
      </c>
    </row>
    <row r="943">
      <c r="A943" t="inlineStr">
        <is>
          <t>Atap Baja Ringan</t>
        </is>
      </c>
      <c r="B943" t="inlineStr">
        <is>
          <t>O85</t>
        </is>
      </c>
      <c r="C943">
        <f>IF($I$13+$I$15-N85&lt;0,0,((($I$13+1-N85)*$D$14)+$I$14)*TAN(RADIANS($I$8)))</f>
        <v/>
      </c>
      <c r="D943" t="inlineStr">
        <is>
          <t>formula</t>
        </is>
      </c>
      <c r="E943" t="inlineStr">
        <is>
          <t>Uploaded reference workbook</t>
        </is>
      </c>
    </row>
    <row r="944">
      <c r="A944" t="inlineStr">
        <is>
          <t>Atap Baja Ringan</t>
        </is>
      </c>
      <c r="B944" t="inlineStr">
        <is>
          <t>R85</t>
        </is>
      </c>
      <c r="C944">
        <f>IF($I$13+$I$15-Q85&lt;0,0,((($I$13+1-Q85)*$D$14)+$I$14)*TAN(RADIANS($I$8)))</f>
        <v/>
      </c>
      <c r="D944" t="inlineStr">
        <is>
          <t>formula</t>
        </is>
      </c>
      <c r="E944" t="inlineStr">
        <is>
          <t>Uploaded reference workbook</t>
        </is>
      </c>
    </row>
    <row r="945">
      <c r="A945" t="inlineStr">
        <is>
          <t>Atap Baja Ringan</t>
        </is>
      </c>
      <c r="B945" t="inlineStr">
        <is>
          <t>Z86</t>
        </is>
      </c>
      <c r="C945">
        <f>R72</f>
        <v/>
      </c>
      <c r="D945" t="inlineStr">
        <is>
          <t>formula</t>
        </is>
      </c>
      <c r="E945" t="inlineStr">
        <is>
          <t>Uploaded reference workbook</t>
        </is>
      </c>
    </row>
    <row r="946">
      <c r="A946" t="inlineStr">
        <is>
          <t>Atap Baja Ringan</t>
        </is>
      </c>
      <c r="B946" t="inlineStr">
        <is>
          <t>Z87</t>
        </is>
      </c>
      <c r="C946">
        <f>O98</f>
        <v/>
      </c>
      <c r="D946" t="inlineStr">
        <is>
          <t>formula</t>
        </is>
      </c>
      <c r="E946" t="inlineStr">
        <is>
          <t>Uploaded reference workbook</t>
        </is>
      </c>
    </row>
    <row r="947">
      <c r="A947" t="inlineStr">
        <is>
          <t>Atap Baja Ringan</t>
        </is>
      </c>
      <c r="B947" t="inlineStr">
        <is>
          <t>Z88</t>
        </is>
      </c>
      <c r="C947">
        <f>R99</f>
        <v/>
      </c>
      <c r="D947" t="inlineStr">
        <is>
          <t>formula</t>
        </is>
      </c>
      <c r="E947" t="inlineStr">
        <is>
          <t>Uploaded reference workbook</t>
        </is>
      </c>
    </row>
    <row r="948">
      <c r="A948" t="inlineStr">
        <is>
          <t>Atap Baja Ringan</t>
        </is>
      </c>
      <c r="B948" t="inlineStr">
        <is>
          <t>O89</t>
        </is>
      </c>
      <c r="C948">
        <f>IF($R$56-N89&lt;0,0,(((O63^2)+(O77^2))^0.5))</f>
        <v/>
      </c>
      <c r="D948" t="inlineStr">
        <is>
          <t>formula</t>
        </is>
      </c>
      <c r="E948" t="inlineStr">
        <is>
          <t>Uploaded reference workbook</t>
        </is>
      </c>
    </row>
    <row r="949">
      <c r="A949" t="inlineStr">
        <is>
          <t>Atap Baja Ringan</t>
        </is>
      </c>
      <c r="B949" t="inlineStr">
        <is>
          <t>R89</t>
        </is>
      </c>
      <c r="C949">
        <f>IF($R$57-Q89&lt;0,0,(((O64^2)+(O79^2))^0.5))</f>
        <v/>
      </c>
      <c r="D949" t="inlineStr">
        <is>
          <t>formula</t>
        </is>
      </c>
      <c r="E949" t="inlineStr">
        <is>
          <t>Uploaded reference workbook</t>
        </is>
      </c>
    </row>
    <row r="950">
      <c r="A950" t="inlineStr">
        <is>
          <t>Atap Baja Ringan</t>
        </is>
      </c>
      <c r="B950" t="inlineStr">
        <is>
          <t>Z89</t>
        </is>
      </c>
      <c r="C950">
        <f>AC58</f>
        <v/>
      </c>
      <c r="D950" t="inlineStr">
        <is>
          <t>formula</t>
        </is>
      </c>
      <c r="E950" t="inlineStr">
        <is>
          <t>Uploaded reference workbook</t>
        </is>
      </c>
    </row>
    <row r="951">
      <c r="A951" t="inlineStr">
        <is>
          <t>Atap Baja Ringan</t>
        </is>
      </c>
      <c r="B951" t="inlineStr">
        <is>
          <t>O90</t>
        </is>
      </c>
      <c r="C951">
        <f>IF($R$56-N90&lt;0,0,(((O65^2)+(O79^2))^0.5))</f>
        <v/>
      </c>
      <c r="D951" t="inlineStr">
        <is>
          <t>formula</t>
        </is>
      </c>
      <c r="E951" t="inlineStr">
        <is>
          <t>Uploaded reference workbook</t>
        </is>
      </c>
    </row>
    <row r="952">
      <c r="A952" t="inlineStr">
        <is>
          <t>Atap Baja Ringan</t>
        </is>
      </c>
      <c r="B952" t="inlineStr">
        <is>
          <t>R90</t>
        </is>
      </c>
      <c r="C952">
        <f>IF($R$57-Q90&lt;0,0,(((O66^2)+(O81^2))^0.5))</f>
        <v/>
      </c>
      <c r="D952" t="inlineStr">
        <is>
          <t>formula</t>
        </is>
      </c>
      <c r="E952" t="inlineStr">
        <is>
          <t>Uploaded reference workbook</t>
        </is>
      </c>
    </row>
    <row r="953">
      <c r="A953" t="inlineStr">
        <is>
          <t>Atap Baja Ringan</t>
        </is>
      </c>
      <c r="B953" t="inlineStr">
        <is>
          <t>Z90</t>
        </is>
      </c>
      <c r="C953">
        <f>W63</f>
        <v/>
      </c>
      <c r="D953" t="inlineStr">
        <is>
          <t>formula</t>
        </is>
      </c>
      <c r="E953" t="inlineStr">
        <is>
          <t>Uploaded reference workbook</t>
        </is>
      </c>
    </row>
    <row r="954">
      <c r="A954" t="inlineStr">
        <is>
          <t>Atap Baja Ringan</t>
        </is>
      </c>
      <c r="B954" t="inlineStr">
        <is>
          <t>O91</t>
        </is>
      </c>
      <c r="C954">
        <f>IF($R$56-N91&lt;0,0,(((O67^2)+(O81^2))^0.5))</f>
        <v/>
      </c>
      <c r="D954" t="inlineStr">
        <is>
          <t>formula</t>
        </is>
      </c>
      <c r="E954" t="inlineStr">
        <is>
          <t>Uploaded reference workbook</t>
        </is>
      </c>
    </row>
    <row r="955">
      <c r="A955" t="inlineStr">
        <is>
          <t>Atap Baja Ringan</t>
        </is>
      </c>
      <c r="B955" t="inlineStr">
        <is>
          <t>R91</t>
        </is>
      </c>
      <c r="C955">
        <f>IF($R$57-Q91&lt;0,0,(((O68^2)+(O83^2))^0.5))</f>
        <v/>
      </c>
      <c r="D955" t="inlineStr">
        <is>
          <t>formula</t>
        </is>
      </c>
      <c r="E955" t="inlineStr">
        <is>
          <t>Uploaded reference workbook</t>
        </is>
      </c>
    </row>
    <row r="956">
      <c r="A956" t="inlineStr">
        <is>
          <t>Atap Baja Ringan</t>
        </is>
      </c>
      <c r="B956" t="inlineStr">
        <is>
          <t>Z91</t>
        </is>
      </c>
      <c r="C956">
        <f>AA70</f>
        <v/>
      </c>
      <c r="D956" t="inlineStr">
        <is>
          <t>formula</t>
        </is>
      </c>
      <c r="E956" t="inlineStr">
        <is>
          <t>Uploaded reference workbook</t>
        </is>
      </c>
    </row>
    <row r="957">
      <c r="A957" t="inlineStr">
        <is>
          <t>Atap Baja Ringan</t>
        </is>
      </c>
      <c r="B957" t="inlineStr">
        <is>
          <t>O92</t>
        </is>
      </c>
      <c r="C957">
        <f>IF($R$56-N92&lt;0,0,(((O69^2)+(O83^2))^0.5))</f>
        <v/>
      </c>
      <c r="D957" t="inlineStr">
        <is>
          <t>formula</t>
        </is>
      </c>
      <c r="E957" t="inlineStr">
        <is>
          <t>Uploaded reference workbook</t>
        </is>
      </c>
    </row>
    <row r="958">
      <c r="A958" t="inlineStr">
        <is>
          <t>Atap Baja Ringan</t>
        </is>
      </c>
      <c r="B958" t="inlineStr">
        <is>
          <t>R92</t>
        </is>
      </c>
      <c r="C958">
        <f>IF($R$57-Q92&lt;0,0,(((O70^2)+(O85^2))^0.5))</f>
        <v/>
      </c>
      <c r="D958" t="inlineStr">
        <is>
          <t>formula</t>
        </is>
      </c>
      <c r="E958" t="inlineStr">
        <is>
          <t>Uploaded reference workbook</t>
        </is>
      </c>
    </row>
    <row r="959">
      <c r="A959" t="inlineStr">
        <is>
          <t>Atap Baja Ringan</t>
        </is>
      </c>
      <c r="B959" t="inlineStr">
        <is>
          <t>Z92</t>
        </is>
      </c>
      <c r="C959">
        <f>SUM(Z86:Z91)</f>
        <v/>
      </c>
      <c r="D959" t="inlineStr">
        <is>
          <t>formula</t>
        </is>
      </c>
      <c r="E959" t="inlineStr">
        <is>
          <t>Uploaded reference workbook</t>
        </is>
      </c>
    </row>
    <row r="960">
      <c r="A960" t="inlineStr">
        <is>
          <t>Atap Baja Ringan</t>
        </is>
      </c>
      <c r="B960" t="inlineStr">
        <is>
          <t>O93</t>
        </is>
      </c>
      <c r="C960">
        <f>IF($R$56-N93&lt;0,0,(((O71^2)+(O85^2))^0.5))</f>
        <v/>
      </c>
      <c r="D960" t="inlineStr">
        <is>
          <t>formula</t>
        </is>
      </c>
      <c r="E960" t="inlineStr">
        <is>
          <t>Uploaded reference workbook</t>
        </is>
      </c>
    </row>
    <row r="961">
      <c r="A961" t="inlineStr">
        <is>
          <t>Atap Baja Ringan</t>
        </is>
      </c>
      <c r="B961" t="inlineStr">
        <is>
          <t>R93</t>
        </is>
      </c>
      <c r="C961">
        <f>IF($R$57-Q93&lt;0,0,(((R63^2)+(R78^2))^0.5))</f>
        <v/>
      </c>
      <c r="D961" t="inlineStr">
        <is>
          <t>formula</t>
        </is>
      </c>
      <c r="E961" t="inlineStr">
        <is>
          <t>Uploaded reference workbook</t>
        </is>
      </c>
    </row>
    <row r="962">
      <c r="A962" t="inlineStr">
        <is>
          <t>Atap Baja Ringan</t>
        </is>
      </c>
      <c r="B962" t="inlineStr">
        <is>
          <t>Z93</t>
        </is>
      </c>
      <c r="C962">
        <f>ROUNDUP(Z92/6,0)</f>
        <v/>
      </c>
      <c r="D962" t="inlineStr">
        <is>
          <t>rounding</t>
        </is>
      </c>
      <c r="E962" t="inlineStr">
        <is>
          <t>Uploaded reference workbook</t>
        </is>
      </c>
    </row>
    <row r="963">
      <c r="A963" t="inlineStr">
        <is>
          <t>Atap Baja Ringan</t>
        </is>
      </c>
      <c r="B963" t="inlineStr">
        <is>
          <t>O94</t>
        </is>
      </c>
      <c r="C963">
        <f>IF($R$56-N94&lt;0,0,(((R64^2)+(R78^2))^0.5))</f>
        <v/>
      </c>
      <c r="D963" t="inlineStr">
        <is>
          <t>formula</t>
        </is>
      </c>
      <c r="E963" t="inlineStr">
        <is>
          <t>Uploaded reference workbook</t>
        </is>
      </c>
    </row>
    <row r="964">
      <c r="A964" t="inlineStr">
        <is>
          <t>Atap Baja Ringan</t>
        </is>
      </c>
      <c r="B964" t="inlineStr">
        <is>
          <t>R94</t>
        </is>
      </c>
      <c r="C964">
        <f>IF($R$57-Q94&lt;0,0,(((R65^2)+(R80^2))^0.5))</f>
        <v/>
      </c>
      <c r="D964" t="inlineStr">
        <is>
          <t>formula</t>
        </is>
      </c>
      <c r="E964" t="inlineStr">
        <is>
          <t>Uploaded reference workbook</t>
        </is>
      </c>
    </row>
    <row r="965">
      <c r="A965" t="inlineStr">
        <is>
          <t>Atap Baja Ringan</t>
        </is>
      </c>
      <c r="B965" t="inlineStr">
        <is>
          <t>Z94</t>
        </is>
      </c>
      <c r="C965">
        <f>AB81</f>
        <v/>
      </c>
      <c r="D965" t="inlineStr">
        <is>
          <t>formula</t>
        </is>
      </c>
      <c r="E965" t="inlineStr">
        <is>
          <t>Uploaded reference workbook</t>
        </is>
      </c>
    </row>
    <row r="966">
      <c r="A966" t="inlineStr">
        <is>
          <t>Atap Baja Ringan</t>
        </is>
      </c>
      <c r="B966" t="inlineStr">
        <is>
          <t>O95</t>
        </is>
      </c>
      <c r="C966">
        <f>IF($R$56-N95&lt;0,0,(((R66^2)+(R80^2))^0.5))</f>
        <v/>
      </c>
      <c r="D966" t="inlineStr">
        <is>
          <t>formula</t>
        </is>
      </c>
      <c r="E966" t="inlineStr">
        <is>
          <t>Uploaded reference workbook</t>
        </is>
      </c>
    </row>
    <row r="967">
      <c r="A967" t="inlineStr">
        <is>
          <t>Atap Baja Ringan</t>
        </is>
      </c>
      <c r="B967" t="inlineStr">
        <is>
          <t>R95</t>
        </is>
      </c>
      <c r="C967">
        <f>IF($R$57-Q95&lt;0,0,(((R67^2)+(R82^2))^0.5))</f>
        <v/>
      </c>
      <c r="D967" t="inlineStr">
        <is>
          <t>formula</t>
        </is>
      </c>
      <c r="E967" t="inlineStr">
        <is>
          <t>Uploaded reference workbook</t>
        </is>
      </c>
    </row>
    <row r="968">
      <c r="A968" t="inlineStr">
        <is>
          <t>Atap Baja Ringan</t>
        </is>
      </c>
      <c r="B968" t="inlineStr">
        <is>
          <t>Z95</t>
        </is>
      </c>
      <c r="C968">
        <f>AB82</f>
        <v/>
      </c>
      <c r="D968" t="inlineStr">
        <is>
          <t>formula</t>
        </is>
      </c>
      <c r="E968" t="inlineStr">
        <is>
          <t>Uploaded reference workbook</t>
        </is>
      </c>
    </row>
    <row r="969">
      <c r="A969" t="inlineStr">
        <is>
          <t>Atap Baja Ringan</t>
        </is>
      </c>
      <c r="B969" t="inlineStr">
        <is>
          <t>O96</t>
        </is>
      </c>
      <c r="C969">
        <f>IF($R$56-N96&lt;0,0,(((R68^2)+(R82^2))^0.5))</f>
        <v/>
      </c>
      <c r="D969" t="inlineStr">
        <is>
          <t>formula</t>
        </is>
      </c>
      <c r="E969" t="inlineStr">
        <is>
          <t>Uploaded reference workbook</t>
        </is>
      </c>
    </row>
    <row r="970">
      <c r="A970" t="inlineStr">
        <is>
          <t>Atap Baja Ringan</t>
        </is>
      </c>
      <c r="B970" t="inlineStr">
        <is>
          <t>R96</t>
        </is>
      </c>
      <c r="C970">
        <f>IF($R$57-Q96&lt;0,0,(((R69^2)+(R84^2))^0.5))</f>
        <v/>
      </c>
      <c r="D970" t="inlineStr">
        <is>
          <t>formula</t>
        </is>
      </c>
      <c r="E970" t="inlineStr">
        <is>
          <t>Uploaded reference workbook</t>
        </is>
      </c>
    </row>
    <row r="971">
      <c r="A971" t="inlineStr">
        <is>
          <t>Atap Baja Ringan</t>
        </is>
      </c>
      <c r="B971" t="inlineStr">
        <is>
          <t>O97</t>
        </is>
      </c>
      <c r="C971">
        <f>IF($R$56-N97&lt;0,0,(((R71^2)+(R85^2))^0.5))</f>
        <v/>
      </c>
      <c r="D971" t="inlineStr">
        <is>
          <t>formula</t>
        </is>
      </c>
      <c r="E971" t="inlineStr">
        <is>
          <t>Uploaded reference workbook</t>
        </is>
      </c>
    </row>
    <row r="972">
      <c r="A972" t="inlineStr">
        <is>
          <t>Atap Baja Ringan</t>
        </is>
      </c>
      <c r="B972" t="inlineStr">
        <is>
          <t>R97</t>
        </is>
      </c>
      <c r="C972">
        <f>IF($R$57-Q97&lt;0,0,(((R71^2)+(R85^2))^0.5))</f>
        <v/>
      </c>
      <c r="D972" t="inlineStr">
        <is>
          <t>formula</t>
        </is>
      </c>
      <c r="E972" t="inlineStr">
        <is>
          <t>Uploaded reference workbook</t>
        </is>
      </c>
    </row>
    <row r="973">
      <c r="A973" t="inlineStr">
        <is>
          <t>Atap Baja Ringan</t>
        </is>
      </c>
      <c r="B973" t="inlineStr">
        <is>
          <t>O98</t>
        </is>
      </c>
      <c r="C973">
        <f>(O89+O90+O91+O92+O93+O94+O95+O96+O97)*2</f>
        <v/>
      </c>
      <c r="D973" t="inlineStr">
        <is>
          <t>formula</t>
        </is>
      </c>
      <c r="E973" t="inlineStr">
        <is>
          <t>Uploaded reference workbook</t>
        </is>
      </c>
    </row>
    <row r="974">
      <c r="A974" t="inlineStr">
        <is>
          <t>Atap Baja Ringan</t>
        </is>
      </c>
      <c r="B974" t="inlineStr">
        <is>
          <t>R99</t>
        </is>
      </c>
      <c r="C974">
        <f>(R89+R90+R91+R92+R93+R94+R95+R96+R97)*2</f>
        <v/>
      </c>
      <c r="D974" t="inlineStr">
        <is>
          <t>formula</t>
        </is>
      </c>
      <c r="E974" t="inlineStr">
        <is>
          <t>Uploaded reference workbook</t>
        </is>
      </c>
    </row>
    <row r="975">
      <c r="A975" t="inlineStr">
        <is>
          <t>Plesteran &amp; Acian</t>
        </is>
      </c>
      <c r="B975" t="inlineStr">
        <is>
          <t>N9</t>
        </is>
      </c>
      <c r="C975">
        <f>H57</f>
        <v/>
      </c>
      <c r="D975" t="inlineStr">
        <is>
          <t>formula</t>
        </is>
      </c>
      <c r="E975" t="inlineStr">
        <is>
          <t>Uploaded reference workbook</t>
        </is>
      </c>
    </row>
    <row r="976">
      <c r="A976" t="inlineStr">
        <is>
          <t>Plesteran &amp; Acian</t>
        </is>
      </c>
      <c r="B976" t="inlineStr">
        <is>
          <t>Q9</t>
        </is>
      </c>
      <c r="C976">
        <f>IFERROR((P9*N9)*K9,0)</f>
        <v/>
      </c>
      <c r="D976" t="inlineStr">
        <is>
          <t>error-suppressed-source-formula</t>
        </is>
      </c>
      <c r="E976" t="inlineStr">
        <is>
          <t>Uploaded reference workbook</t>
        </is>
      </c>
    </row>
    <row r="977">
      <c r="A977" t="inlineStr">
        <is>
          <t>Plesteran &amp; Acian</t>
        </is>
      </c>
      <c r="B977" t="inlineStr">
        <is>
          <t>N10</t>
        </is>
      </c>
      <c r="C977">
        <f>H58</f>
        <v/>
      </c>
      <c r="D977" t="inlineStr">
        <is>
          <t>formula</t>
        </is>
      </c>
      <c r="E977" t="inlineStr">
        <is>
          <t>Uploaded reference workbook</t>
        </is>
      </c>
    </row>
    <row r="978">
      <c r="A978" t="inlineStr">
        <is>
          <t>Plesteran &amp; Acian</t>
        </is>
      </c>
      <c r="B978" t="inlineStr">
        <is>
          <t>Q10</t>
        </is>
      </c>
      <c r="C978">
        <f>IFERROR((P10*N10)*K10,0)</f>
        <v/>
      </c>
      <c r="D978" t="inlineStr">
        <is>
          <t>error-suppressed-source-formula</t>
        </is>
      </c>
      <c r="E978" t="inlineStr">
        <is>
          <t>Uploaded reference workbook</t>
        </is>
      </c>
    </row>
    <row r="979">
      <c r="A979" t="inlineStr">
        <is>
          <t>Plesteran &amp; Acian</t>
        </is>
      </c>
      <c r="B979" t="inlineStr">
        <is>
          <t>N11</t>
        </is>
      </c>
      <c r="C979">
        <f>H59</f>
        <v/>
      </c>
      <c r="D979" t="inlineStr">
        <is>
          <t>formula</t>
        </is>
      </c>
      <c r="E979" t="inlineStr">
        <is>
          <t>Uploaded reference workbook</t>
        </is>
      </c>
    </row>
    <row r="980">
      <c r="A980" t="inlineStr">
        <is>
          <t>Plesteran &amp; Acian</t>
        </is>
      </c>
      <c r="B980" t="inlineStr">
        <is>
          <t>Q11</t>
        </is>
      </c>
      <c r="C980">
        <f>IFERROR((P11*N11)*K11,0)</f>
        <v/>
      </c>
      <c r="D980" t="inlineStr">
        <is>
          <t>error-suppressed-source-formula</t>
        </is>
      </c>
      <c r="E980" t="inlineStr">
        <is>
          <t>Uploaded reference workbook</t>
        </is>
      </c>
    </row>
    <row r="981">
      <c r="A981" t="inlineStr">
        <is>
          <t>Plesteran &amp; Acian</t>
        </is>
      </c>
      <c r="B981" t="inlineStr">
        <is>
          <t>N12</t>
        </is>
      </c>
      <c r="C981">
        <f>H60</f>
        <v/>
      </c>
      <c r="D981" t="inlineStr">
        <is>
          <t>formula</t>
        </is>
      </c>
      <c r="E981" t="inlineStr">
        <is>
          <t>Uploaded reference workbook</t>
        </is>
      </c>
    </row>
    <row r="982">
      <c r="A982" t="inlineStr">
        <is>
          <t>Plesteran &amp; Acian</t>
        </is>
      </c>
      <c r="B982" t="inlineStr">
        <is>
          <t>Q12</t>
        </is>
      </c>
      <c r="C982">
        <f>IFERROR((P12*N12)*K12,0)</f>
        <v/>
      </c>
      <c r="D982" t="inlineStr">
        <is>
          <t>error-suppressed-source-formula</t>
        </is>
      </c>
      <c r="E982" t="inlineStr">
        <is>
          <t>Uploaded reference workbook</t>
        </is>
      </c>
    </row>
    <row r="983">
      <c r="A983" t="inlineStr">
        <is>
          <t>Plesteran &amp; Acian</t>
        </is>
      </c>
      <c r="B983" t="inlineStr">
        <is>
          <t>Q13</t>
        </is>
      </c>
      <c r="C983">
        <f>SUM(Q9:Q12)</f>
        <v/>
      </c>
      <c r="D983" t="inlineStr">
        <is>
          <t>formula</t>
        </is>
      </c>
      <c r="E983" t="inlineStr">
        <is>
          <t>Uploaded reference workbook</t>
        </is>
      </c>
    </row>
    <row r="984">
      <c r="A984" t="inlineStr">
        <is>
          <t>Plesteran &amp; Acian</t>
        </is>
      </c>
      <c r="B984" t="inlineStr">
        <is>
          <t>L15</t>
        </is>
      </c>
      <c r="C984">
        <f>C62</f>
        <v/>
      </c>
      <c r="D984" t="inlineStr">
        <is>
          <t>formula</t>
        </is>
      </c>
      <c r="E984" t="inlineStr">
        <is>
          <t>Uploaded reference workbook</t>
        </is>
      </c>
    </row>
    <row r="985">
      <c r="A985" t="inlineStr">
        <is>
          <t>Plesteran &amp; Acian</t>
        </is>
      </c>
      <c r="B985" t="inlineStr">
        <is>
          <t>N15</t>
        </is>
      </c>
      <c r="C985">
        <f>G62/50</f>
        <v/>
      </c>
      <c r="D985" t="inlineStr">
        <is>
          <t>formula</t>
        </is>
      </c>
      <c r="E985" t="inlineStr">
        <is>
          <t>Uploaded reference workbook</t>
        </is>
      </c>
    </row>
    <row r="986">
      <c r="A986" t="inlineStr">
        <is>
          <t>Plesteran &amp; Acian</t>
        </is>
      </c>
      <c r="B986" t="inlineStr">
        <is>
          <t>Q15</t>
        </is>
      </c>
      <c r="C986">
        <f>IFERROR(P15*N15,0)</f>
        <v/>
      </c>
      <c r="D986" t="inlineStr">
        <is>
          <t>error-suppressed-source-formula</t>
        </is>
      </c>
      <c r="E986" t="inlineStr">
        <is>
          <t>Uploaded reference workbook</t>
        </is>
      </c>
    </row>
    <row r="987">
      <c r="A987" t="inlineStr">
        <is>
          <t>Plesteran &amp; Acian</t>
        </is>
      </c>
      <c r="B987" t="inlineStr">
        <is>
          <t>L16</t>
        </is>
      </c>
      <c r="C987">
        <f>C63</f>
        <v/>
      </c>
      <c r="D987" t="inlineStr">
        <is>
          <t>formula</t>
        </is>
      </c>
      <c r="E987" t="inlineStr">
        <is>
          <t>Uploaded reference workbook</t>
        </is>
      </c>
    </row>
    <row r="988">
      <c r="A988" t="inlineStr">
        <is>
          <t>Plesteran &amp; Acian</t>
        </is>
      </c>
      <c r="B988" t="inlineStr">
        <is>
          <t>N16</t>
        </is>
      </c>
      <c r="C988">
        <f>G63</f>
        <v/>
      </c>
      <c r="D988" t="inlineStr">
        <is>
          <t>formula</t>
        </is>
      </c>
      <c r="E988" t="inlineStr">
        <is>
          <t>Uploaded reference workbook</t>
        </is>
      </c>
    </row>
    <row r="989">
      <c r="A989" t="inlineStr">
        <is>
          <t>Plesteran &amp; Acian</t>
        </is>
      </c>
      <c r="B989" t="inlineStr">
        <is>
          <t>Q16</t>
        </is>
      </c>
      <c r="C989">
        <f>IFERROR(P16*N16,0)</f>
        <v/>
      </c>
      <c r="D989" t="inlineStr">
        <is>
          <t>error-suppressed-source-formula</t>
        </is>
      </c>
      <c r="E989" t="inlineStr">
        <is>
          <t>Uploaded reference workbook</t>
        </is>
      </c>
    </row>
    <row r="990">
      <c r="A990" t="inlineStr">
        <is>
          <t>Plesteran &amp; Acian</t>
        </is>
      </c>
      <c r="B990" t="inlineStr">
        <is>
          <t>L19</t>
        </is>
      </c>
      <c r="C990">
        <f>C73</f>
        <v/>
      </c>
      <c r="D990" t="inlineStr">
        <is>
          <t>formula</t>
        </is>
      </c>
      <c r="E990" t="inlineStr">
        <is>
          <t>Uploaded reference workbook</t>
        </is>
      </c>
    </row>
    <row r="991">
      <c r="A991" t="inlineStr">
        <is>
          <t>Plesteran &amp; Acian</t>
        </is>
      </c>
      <c r="B991" t="inlineStr">
        <is>
          <t>N19</t>
        </is>
      </c>
      <c r="C991">
        <f>G73/50</f>
        <v/>
      </c>
      <c r="D991" t="inlineStr">
        <is>
          <t>formula</t>
        </is>
      </c>
      <c r="E991" t="inlineStr">
        <is>
          <t>Uploaded reference workbook</t>
        </is>
      </c>
    </row>
    <row r="992">
      <c r="A992" t="inlineStr">
        <is>
          <t>Plesteran &amp; Acian</t>
        </is>
      </c>
      <c r="B992" t="inlineStr">
        <is>
          <t>Q19</t>
        </is>
      </c>
      <c r="C992">
        <f>IFERROR(P19*N19,0)</f>
        <v/>
      </c>
      <c r="D992" t="inlineStr">
        <is>
          <t>error-suppressed-source-formula</t>
        </is>
      </c>
      <c r="E992" t="inlineStr">
        <is>
          <t>Uploaded reference workbook</t>
        </is>
      </c>
    </row>
    <row r="993">
      <c r="A993" t="inlineStr">
        <is>
          <t>Plesteran &amp; Acian</t>
        </is>
      </c>
      <c r="B993" t="inlineStr">
        <is>
          <t>L20</t>
        </is>
      </c>
      <c r="C993">
        <f>C74</f>
        <v/>
      </c>
      <c r="D993" t="inlineStr">
        <is>
          <t>formula</t>
        </is>
      </c>
      <c r="E993" t="inlineStr">
        <is>
          <t>Uploaded reference workbook</t>
        </is>
      </c>
    </row>
    <row r="994">
      <c r="A994" t="inlineStr">
        <is>
          <t>Plesteran &amp; Acian</t>
        </is>
      </c>
      <c r="B994" t="inlineStr">
        <is>
          <t>N20</t>
        </is>
      </c>
      <c r="C994">
        <f>G74</f>
        <v/>
      </c>
      <c r="D994" t="inlineStr">
        <is>
          <t>formula</t>
        </is>
      </c>
      <c r="E994" t="inlineStr">
        <is>
          <t>Uploaded reference workbook</t>
        </is>
      </c>
    </row>
    <row r="995">
      <c r="A995" t="inlineStr">
        <is>
          <t>Plesteran &amp; Acian</t>
        </is>
      </c>
      <c r="B995" t="inlineStr">
        <is>
          <t>Q20</t>
        </is>
      </c>
      <c r="C995">
        <f>IFERROR(P20*N20,0)</f>
        <v/>
      </c>
      <c r="D995" t="inlineStr">
        <is>
          <t>error-suppressed-source-formula</t>
        </is>
      </c>
      <c r="E995" t="inlineStr">
        <is>
          <t>Uploaded reference workbook</t>
        </is>
      </c>
    </row>
    <row r="996">
      <c r="A996" t="inlineStr">
        <is>
          <t>Plesteran &amp; Acian</t>
        </is>
      </c>
      <c r="B996" t="inlineStr">
        <is>
          <t>H23</t>
        </is>
      </c>
      <c r="C996">
        <f>IFERROR((((D9+D10)*D11)-H25)+H24,0)</f>
        <v/>
      </c>
      <c r="D996" t="inlineStr">
        <is>
          <t>error-suppressed-source-formula</t>
        </is>
      </c>
      <c r="E996" t="inlineStr">
        <is>
          <t>Uploaded reference workbook</t>
        </is>
      </c>
    </row>
    <row r="997">
      <c r="A997" t="inlineStr">
        <is>
          <t>Plesteran &amp; Acian</t>
        </is>
      </c>
      <c r="B997" t="inlineStr">
        <is>
          <t>L23</t>
        </is>
      </c>
      <c r="C997">
        <f>C84</f>
        <v/>
      </c>
      <c r="D997" t="inlineStr">
        <is>
          <t>formula</t>
        </is>
      </c>
      <c r="E997" t="inlineStr">
        <is>
          <t>Uploaded reference workbook</t>
        </is>
      </c>
    </row>
    <row r="998">
      <c r="A998" t="inlineStr">
        <is>
          <t>Plesteran &amp; Acian</t>
        </is>
      </c>
      <c r="B998" t="inlineStr">
        <is>
          <t>N23</t>
        </is>
      </c>
      <c r="C998">
        <f>G84/40</f>
        <v/>
      </c>
      <c r="D998" t="inlineStr">
        <is>
          <t>formula</t>
        </is>
      </c>
      <c r="E998" t="inlineStr">
        <is>
          <t>Uploaded reference workbook</t>
        </is>
      </c>
    </row>
    <row r="999">
      <c r="A999" t="inlineStr">
        <is>
          <t>Plesteran &amp; Acian</t>
        </is>
      </c>
      <c r="B999" t="inlineStr">
        <is>
          <t>Q23</t>
        </is>
      </c>
      <c r="C999">
        <f>IFERROR(P23*N23,0)</f>
        <v/>
      </c>
      <c r="D999" t="inlineStr">
        <is>
          <t>error-suppressed-source-formula</t>
        </is>
      </c>
      <c r="E999" t="inlineStr">
        <is>
          <t>Uploaded reference workbook</t>
        </is>
      </c>
    </row>
    <row r="1000">
      <c r="A1000" t="inlineStr">
        <is>
          <t>Plesteran &amp; Acian</t>
        </is>
      </c>
      <c r="B1000" t="inlineStr">
        <is>
          <t>H24</t>
        </is>
      </c>
      <c r="C1000">
        <f>IFERROR((0.5*H9*H10)*H11,0)</f>
        <v/>
      </c>
      <c r="D1000" t="inlineStr">
        <is>
          <t>error-suppressed-source-formula</t>
        </is>
      </c>
      <c r="E1000" t="inlineStr">
        <is>
          <t>Uploaded reference workbook</t>
        </is>
      </c>
    </row>
    <row r="1001">
      <c r="A1001" t="inlineStr">
        <is>
          <t>Plesteran &amp; Acian</t>
        </is>
      </c>
      <c r="B1001" t="inlineStr">
        <is>
          <t>H25</t>
        </is>
      </c>
      <c r="C1001">
        <f>IFERROR(D13*D14*D15+H13*H14*H15+D17*D18*D19+H17+H18+H19,0)</f>
        <v/>
      </c>
      <c r="D1001" t="inlineStr">
        <is>
          <t>error-suppressed-source-formula</t>
        </is>
      </c>
      <c r="E1001" t="inlineStr">
        <is>
          <t>Uploaded reference workbook</t>
        </is>
      </c>
    </row>
    <row r="1002">
      <c r="A1002" t="inlineStr">
        <is>
          <t>Plesteran &amp; Acian</t>
        </is>
      </c>
      <c r="B1002" t="inlineStr">
        <is>
          <t>L26</t>
        </is>
      </c>
      <c r="C1002">
        <f>C94</f>
        <v/>
      </c>
      <c r="D1002" t="inlineStr">
        <is>
          <t>formula</t>
        </is>
      </c>
      <c r="E1002" t="inlineStr">
        <is>
          <t>Uploaded reference workbook</t>
        </is>
      </c>
    </row>
    <row r="1003">
      <c r="A1003" t="inlineStr">
        <is>
          <t>Plesteran &amp; Acian</t>
        </is>
      </c>
      <c r="B1003" t="inlineStr">
        <is>
          <t>N26</t>
        </is>
      </c>
      <c r="C1003">
        <f>G94/50</f>
        <v/>
      </c>
      <c r="D1003" t="inlineStr">
        <is>
          <t>formula</t>
        </is>
      </c>
      <c r="E1003" t="inlineStr">
        <is>
          <t>Uploaded reference workbook</t>
        </is>
      </c>
    </row>
    <row r="1004">
      <c r="A1004" t="inlineStr">
        <is>
          <t>Plesteran &amp; Acian</t>
        </is>
      </c>
      <c r="B1004" t="inlineStr">
        <is>
          <t>Q26</t>
        </is>
      </c>
      <c r="C1004">
        <f>IFERROR(P26*N26,0)</f>
        <v/>
      </c>
      <c r="D1004" t="inlineStr">
        <is>
          <t>error-suppressed-source-formula</t>
        </is>
      </c>
      <c r="E1004" t="inlineStr">
        <is>
          <t>Uploaded reference workbook</t>
        </is>
      </c>
    </row>
    <row r="1005">
      <c r="A1005" t="inlineStr">
        <is>
          <t>Plesteran &amp; Acian</t>
        </is>
      </c>
      <c r="B1005" t="inlineStr">
        <is>
          <t>Q27</t>
        </is>
      </c>
      <c r="C1005">
        <f>IFERROR(Q15+Q16+Q19+Q20+Q23+Q26,0)</f>
        <v/>
      </c>
      <c r="D1005" t="inlineStr">
        <is>
          <t>error-suppressed-source-formula</t>
        </is>
      </c>
      <c r="E1005" t="inlineStr">
        <is>
          <t>Uploaded reference workbook</t>
        </is>
      </c>
    </row>
    <row r="1006">
      <c r="A1006" t="inlineStr">
        <is>
          <t>Plesteran &amp; Acian</t>
        </is>
      </c>
      <c r="B1006" t="inlineStr">
        <is>
          <t>Q28</t>
        </is>
      </c>
      <c r="C1006">
        <f>IFERROR(Q13+Q27,0)</f>
        <v/>
      </c>
      <c r="D1006" t="inlineStr">
        <is>
          <t>error-suppressed-source-formula</t>
        </is>
      </c>
      <c r="E1006" t="inlineStr">
        <is>
          <t>Uploaded reference workbook</t>
        </is>
      </c>
    </row>
    <row r="1007">
      <c r="A1007" t="inlineStr">
        <is>
          <t>Plesteran &amp; Acian</t>
        </is>
      </c>
      <c r="B1007" t="inlineStr">
        <is>
          <t>G57</t>
        </is>
      </c>
      <c r="C1007">
        <f>IFERROR((H23*D57)*K14,0)</f>
        <v/>
      </c>
      <c r="D1007" t="inlineStr">
        <is>
          <t>error-suppressed-source-formula</t>
        </is>
      </c>
      <c r="E1007" t="inlineStr">
        <is>
          <t>Uploaded reference workbook</t>
        </is>
      </c>
    </row>
    <row r="1008">
      <c r="A1008" t="inlineStr">
        <is>
          <t>Plesteran &amp; Acian</t>
        </is>
      </c>
      <c r="B1008" t="inlineStr">
        <is>
          <t>H57</t>
        </is>
      </c>
      <c r="C1008">
        <f>IFERROR(G57+G68+G79+G89,0)</f>
        <v/>
      </c>
      <c r="D1008" t="inlineStr">
        <is>
          <t>error-suppressed-source-formula</t>
        </is>
      </c>
      <c r="E1008" t="inlineStr">
        <is>
          <t>Uploaded reference workbook</t>
        </is>
      </c>
    </row>
    <row r="1009">
      <c r="A1009" t="inlineStr">
        <is>
          <t>Plesteran &amp; Acian</t>
        </is>
      </c>
      <c r="B1009" t="inlineStr">
        <is>
          <t>G58</t>
        </is>
      </c>
      <c r="C1009">
        <f>IFERROR((H23*D58)*K14,0)</f>
        <v/>
      </c>
      <c r="D1009" t="inlineStr">
        <is>
          <t>error-suppressed-source-formula</t>
        </is>
      </c>
      <c r="E1009" t="inlineStr">
        <is>
          <t>Uploaded reference workbook</t>
        </is>
      </c>
    </row>
    <row r="1010">
      <c r="A1010" t="inlineStr">
        <is>
          <t>Plesteran &amp; Acian</t>
        </is>
      </c>
      <c r="B1010" t="inlineStr">
        <is>
          <t>H58</t>
        </is>
      </c>
      <c r="C1010">
        <f>IFERROR(G58+G69+G80+G90,0)</f>
        <v/>
      </c>
      <c r="D1010" t="inlineStr">
        <is>
          <t>error-suppressed-source-formula</t>
        </is>
      </c>
      <c r="E1010" t="inlineStr">
        <is>
          <t>Uploaded reference workbook</t>
        </is>
      </c>
    </row>
    <row r="1011">
      <c r="A1011" t="inlineStr">
        <is>
          <t>Plesteran &amp; Acian</t>
        </is>
      </c>
      <c r="B1011" t="inlineStr">
        <is>
          <t>G59</t>
        </is>
      </c>
      <c r="C1011">
        <f>IFERROR((H23*D59)*K14,0)</f>
        <v/>
      </c>
      <c r="D1011" t="inlineStr">
        <is>
          <t>error-suppressed-source-formula</t>
        </is>
      </c>
      <c r="E1011" t="inlineStr">
        <is>
          <t>Uploaded reference workbook</t>
        </is>
      </c>
    </row>
    <row r="1012">
      <c r="A1012" t="inlineStr">
        <is>
          <t>Plesteran &amp; Acian</t>
        </is>
      </c>
      <c r="B1012" t="inlineStr">
        <is>
          <t>H59</t>
        </is>
      </c>
      <c r="C1012">
        <f>IFERROR(G59+G70+G81+G91,0)</f>
        <v/>
      </c>
      <c r="D1012" t="inlineStr">
        <is>
          <t>error-suppressed-source-formula</t>
        </is>
      </c>
      <c r="E1012" t="inlineStr">
        <is>
          <t>Uploaded reference workbook</t>
        </is>
      </c>
    </row>
    <row r="1013">
      <c r="A1013" t="inlineStr">
        <is>
          <t>Plesteran &amp; Acian</t>
        </is>
      </c>
      <c r="B1013" t="inlineStr">
        <is>
          <t>G60</t>
        </is>
      </c>
      <c r="C1013">
        <f>IFERROR((H23*D60)*K14,0)</f>
        <v/>
      </c>
      <c r="D1013" t="inlineStr">
        <is>
          <t>error-suppressed-source-formula</t>
        </is>
      </c>
      <c r="E1013" t="inlineStr">
        <is>
          <t>Uploaded reference workbook</t>
        </is>
      </c>
    </row>
    <row r="1014">
      <c r="A1014" t="inlineStr">
        <is>
          <t>Plesteran &amp; Acian</t>
        </is>
      </c>
      <c r="B1014" t="inlineStr">
        <is>
          <t>H60</t>
        </is>
      </c>
      <c r="C1014">
        <f>IFERROR(G60+G71+G82+G92,0)</f>
        <v/>
      </c>
      <c r="D1014" t="inlineStr">
        <is>
          <t>error-suppressed-source-formula</t>
        </is>
      </c>
      <c r="E1014" t="inlineStr">
        <is>
          <t>Uploaded reference workbook</t>
        </is>
      </c>
    </row>
    <row r="1015">
      <c r="A1015" t="inlineStr">
        <is>
          <t>Plesteran &amp; Acian</t>
        </is>
      </c>
      <c r="B1015" t="inlineStr">
        <is>
          <t>G62</t>
        </is>
      </c>
      <c r="C1015">
        <f>IFERROR((H23*D62)*K14,0)</f>
        <v/>
      </c>
      <c r="D1015" t="inlineStr">
        <is>
          <t>error-suppressed-source-formula</t>
        </is>
      </c>
      <c r="E1015" t="inlineStr">
        <is>
          <t>Uploaded reference workbook</t>
        </is>
      </c>
    </row>
    <row r="1016">
      <c r="A1016" t="inlineStr">
        <is>
          <t>Plesteran &amp; Acian</t>
        </is>
      </c>
      <c r="B1016" t="inlineStr">
        <is>
          <t>G63</t>
        </is>
      </c>
      <c r="C1016">
        <f>IFERROR((H23*D63)*K14,0)</f>
        <v/>
      </c>
      <c r="D1016" t="inlineStr">
        <is>
          <t>error-suppressed-source-formula</t>
        </is>
      </c>
      <c r="E1016" t="inlineStr">
        <is>
          <t>Uploaded reference workbook</t>
        </is>
      </c>
    </row>
    <row r="1017">
      <c r="A1017" t="inlineStr">
        <is>
          <t>Plesteran &amp; Acian</t>
        </is>
      </c>
      <c r="B1017" t="inlineStr">
        <is>
          <t>G68</t>
        </is>
      </c>
      <c r="C1017">
        <f>IFERROR((H23*D68)*K18,0)</f>
        <v/>
      </c>
      <c r="D1017" t="inlineStr">
        <is>
          <t>error-suppressed-source-formula</t>
        </is>
      </c>
      <c r="E1017" t="inlineStr">
        <is>
          <t>Uploaded reference workbook</t>
        </is>
      </c>
    </row>
    <row r="1018">
      <c r="A1018" t="inlineStr">
        <is>
          <t>Plesteran &amp; Acian</t>
        </is>
      </c>
      <c r="B1018" t="inlineStr">
        <is>
          <t>G69</t>
        </is>
      </c>
      <c r="C1018">
        <f>IFERROR((H23*D69)*K18,0)</f>
        <v/>
      </c>
      <c r="D1018" t="inlineStr">
        <is>
          <t>error-suppressed-source-formula</t>
        </is>
      </c>
      <c r="E1018" t="inlineStr">
        <is>
          <t>Uploaded reference workbook</t>
        </is>
      </c>
    </row>
    <row r="1019">
      <c r="A1019" t="inlineStr">
        <is>
          <t>Plesteran &amp; Acian</t>
        </is>
      </c>
      <c r="B1019" t="inlineStr">
        <is>
          <t>G70</t>
        </is>
      </c>
      <c r="C1019">
        <f>IFERROR((H23*D70)*K18,0)</f>
        <v/>
      </c>
      <c r="D1019" t="inlineStr">
        <is>
          <t>error-suppressed-source-formula</t>
        </is>
      </c>
      <c r="E1019" t="inlineStr">
        <is>
          <t>Uploaded reference workbook</t>
        </is>
      </c>
    </row>
    <row r="1020">
      <c r="A1020" t="inlineStr">
        <is>
          <t>Plesteran &amp; Acian</t>
        </is>
      </c>
      <c r="B1020" t="inlineStr">
        <is>
          <t>G71</t>
        </is>
      </c>
      <c r="C1020">
        <f>IFERROR((H23*D71)*K18,0)</f>
        <v/>
      </c>
      <c r="D1020" t="inlineStr">
        <is>
          <t>error-suppressed-source-formula</t>
        </is>
      </c>
      <c r="E1020" t="inlineStr">
        <is>
          <t>Uploaded reference workbook</t>
        </is>
      </c>
    </row>
    <row r="1021">
      <c r="A1021" t="inlineStr">
        <is>
          <t>Plesteran &amp; Acian</t>
        </is>
      </c>
      <c r="B1021" t="inlineStr">
        <is>
          <t>G73</t>
        </is>
      </c>
      <c r="C1021">
        <f>IFERROR((H23*D73)*K18,0)</f>
        <v/>
      </c>
      <c r="D1021" t="inlineStr">
        <is>
          <t>error-suppressed-source-formula</t>
        </is>
      </c>
      <c r="E1021" t="inlineStr">
        <is>
          <t>Uploaded reference workbook</t>
        </is>
      </c>
    </row>
    <row r="1022">
      <c r="A1022" t="inlineStr">
        <is>
          <t>Plesteran &amp; Acian</t>
        </is>
      </c>
      <c r="B1022" t="inlineStr">
        <is>
          <t>G74</t>
        </is>
      </c>
      <c r="C1022">
        <f>IFERROR((H23*D74)*K18,0)</f>
        <v/>
      </c>
      <c r="D1022" t="inlineStr">
        <is>
          <t>error-suppressed-source-formula</t>
        </is>
      </c>
      <c r="E1022" t="inlineStr">
        <is>
          <t>Uploaded reference workbook</t>
        </is>
      </c>
    </row>
    <row r="1023">
      <c r="A1023" t="inlineStr">
        <is>
          <t>Plesteran &amp; Acian</t>
        </is>
      </c>
      <c r="B1023" t="inlineStr">
        <is>
          <t>G79</t>
        </is>
      </c>
      <c r="C1023">
        <f>IFERROR((H23*D79)*K22,0)</f>
        <v/>
      </c>
      <c r="D1023" t="inlineStr">
        <is>
          <t>error-suppressed-source-formula</t>
        </is>
      </c>
      <c r="E1023" t="inlineStr">
        <is>
          <t>Uploaded reference workbook</t>
        </is>
      </c>
    </row>
    <row r="1024">
      <c r="A1024" t="inlineStr">
        <is>
          <t>Plesteran &amp; Acian</t>
        </is>
      </c>
      <c r="B1024" t="inlineStr">
        <is>
          <t>G80</t>
        </is>
      </c>
      <c r="C1024">
        <f>IFERROR((H23*D80)*K22,0)</f>
        <v/>
      </c>
      <c r="D1024" t="inlineStr">
        <is>
          <t>error-suppressed-source-formula</t>
        </is>
      </c>
      <c r="E1024" t="inlineStr">
        <is>
          <t>Uploaded reference workbook</t>
        </is>
      </c>
    </row>
    <row r="1025">
      <c r="A1025" t="inlineStr">
        <is>
          <t>Plesteran &amp; Acian</t>
        </is>
      </c>
      <c r="B1025" t="inlineStr">
        <is>
          <t>G81</t>
        </is>
      </c>
      <c r="C1025">
        <f>IFERROR((H23*D81)*K22,0)</f>
        <v/>
      </c>
      <c r="D1025" t="inlineStr">
        <is>
          <t>error-suppressed-source-formula</t>
        </is>
      </c>
      <c r="E1025" t="inlineStr">
        <is>
          <t>Uploaded reference workbook</t>
        </is>
      </c>
    </row>
    <row r="1026">
      <c r="A1026" t="inlineStr">
        <is>
          <t>Plesteran &amp; Acian</t>
        </is>
      </c>
      <c r="B1026" t="inlineStr">
        <is>
          <t>G82</t>
        </is>
      </c>
      <c r="C1026">
        <f>IFERROR((H23*D82)*K22,0)</f>
        <v/>
      </c>
      <c r="D1026" t="inlineStr">
        <is>
          <t>error-suppressed-source-formula</t>
        </is>
      </c>
      <c r="E1026" t="inlineStr">
        <is>
          <t>Uploaded reference workbook</t>
        </is>
      </c>
    </row>
    <row r="1027">
      <c r="A1027" t="inlineStr">
        <is>
          <t>Plesteran &amp; Acian</t>
        </is>
      </c>
      <c r="B1027" t="inlineStr">
        <is>
          <t>G84</t>
        </is>
      </c>
      <c r="C1027">
        <f>IFERROR((H23*D84)*K22,0)</f>
        <v/>
      </c>
      <c r="D1027" t="inlineStr">
        <is>
          <t>error-suppressed-source-formula</t>
        </is>
      </c>
      <c r="E1027" t="inlineStr">
        <is>
          <t>Uploaded reference workbook</t>
        </is>
      </c>
    </row>
    <row r="1028">
      <c r="A1028" t="inlineStr">
        <is>
          <t>Plesteran &amp; Acian</t>
        </is>
      </c>
      <c r="B1028" t="inlineStr">
        <is>
          <t>G89</t>
        </is>
      </c>
      <c r="C1028">
        <f>IFERROR((H23*D89)*K25,0)</f>
        <v/>
      </c>
      <c r="D1028" t="inlineStr">
        <is>
          <t>error-suppressed-source-formula</t>
        </is>
      </c>
      <c r="E1028" t="inlineStr">
        <is>
          <t>Uploaded reference workbook</t>
        </is>
      </c>
    </row>
    <row r="1029">
      <c r="A1029" t="inlineStr">
        <is>
          <t>Plesteran &amp; Acian</t>
        </is>
      </c>
      <c r="B1029" t="inlineStr">
        <is>
          <t>G90</t>
        </is>
      </c>
      <c r="C1029">
        <f>IFERROR((H23*D90)*K25,0)</f>
        <v/>
      </c>
      <c r="D1029" t="inlineStr">
        <is>
          <t>error-suppressed-source-formula</t>
        </is>
      </c>
      <c r="E1029" t="inlineStr">
        <is>
          <t>Uploaded reference workbook</t>
        </is>
      </c>
    </row>
    <row r="1030">
      <c r="A1030" t="inlineStr">
        <is>
          <t>Plesteran &amp; Acian</t>
        </is>
      </c>
      <c r="B1030" t="inlineStr">
        <is>
          <t>G91</t>
        </is>
      </c>
      <c r="C1030">
        <f>IFERROR((H23*D91)*K25,0)</f>
        <v/>
      </c>
      <c r="D1030" t="inlineStr">
        <is>
          <t>error-suppressed-source-formula</t>
        </is>
      </c>
      <c r="E1030" t="inlineStr">
        <is>
          <t>Uploaded reference workbook</t>
        </is>
      </c>
    </row>
    <row r="1031">
      <c r="A1031" t="inlineStr">
        <is>
          <t>Plesteran &amp; Acian</t>
        </is>
      </c>
      <c r="B1031" t="inlineStr">
        <is>
          <t>G92</t>
        </is>
      </c>
      <c r="C1031">
        <f>IFERROR((H23*D92)*K25,0)</f>
        <v/>
      </c>
      <c r="D1031" t="inlineStr">
        <is>
          <t>error-suppressed-source-formula</t>
        </is>
      </c>
      <c r="E1031" t="inlineStr">
        <is>
          <t>Uploaded reference workbook</t>
        </is>
      </c>
    </row>
    <row r="1032">
      <c r="A1032" t="inlineStr">
        <is>
          <t>Plesteran &amp; Acian</t>
        </is>
      </c>
      <c r="B1032" t="inlineStr">
        <is>
          <t>G94</t>
        </is>
      </c>
      <c r="C1032">
        <f>IFERROR((H23*D94)*K25,0)</f>
        <v/>
      </c>
      <c r="D1032" t="inlineStr">
        <is>
          <t>error-suppressed-source-formula</t>
        </is>
      </c>
      <c r="E1032" t="inlineStr">
        <is>
          <t>Uploaded reference workbook</t>
        </is>
      </c>
    </row>
    <row r="1033">
      <c r="A1033" t="inlineStr">
        <is>
          <t>Penutup Lantai</t>
        </is>
      </c>
      <c r="B1033" t="inlineStr">
        <is>
          <t>N9</t>
        </is>
      </c>
      <c r="C1033">
        <f>H56</f>
        <v/>
      </c>
      <c r="D1033" t="inlineStr">
        <is>
          <t>formula</t>
        </is>
      </c>
      <c r="E1033" t="inlineStr">
        <is>
          <t>Uploaded reference workbook</t>
        </is>
      </c>
    </row>
    <row r="1034">
      <c r="A1034" t="inlineStr">
        <is>
          <t>Penutup Lantai</t>
        </is>
      </c>
      <c r="B1034" t="inlineStr">
        <is>
          <t>Q9</t>
        </is>
      </c>
      <c r="C1034">
        <f>IFERROR((P9*N9)*K9,0)</f>
        <v/>
      </c>
      <c r="D1034" t="inlineStr">
        <is>
          <t>error-suppressed-source-formula</t>
        </is>
      </c>
      <c r="E1034" t="inlineStr">
        <is>
          <t>Uploaded reference workbook</t>
        </is>
      </c>
    </row>
    <row r="1035">
      <c r="A1035" t="inlineStr">
        <is>
          <t>Penutup Lantai</t>
        </is>
      </c>
      <c r="B1035" t="inlineStr">
        <is>
          <t>N10</t>
        </is>
      </c>
      <c r="C1035">
        <f>H57</f>
        <v/>
      </c>
      <c r="D1035" t="inlineStr">
        <is>
          <t>formula</t>
        </is>
      </c>
      <c r="E1035" t="inlineStr">
        <is>
          <t>Uploaded reference workbook</t>
        </is>
      </c>
    </row>
    <row r="1036">
      <c r="A1036" t="inlineStr">
        <is>
          <t>Penutup Lantai</t>
        </is>
      </c>
      <c r="B1036" t="inlineStr">
        <is>
          <t>Q10</t>
        </is>
      </c>
      <c r="C1036">
        <f>IFERROR((P10*N10)*K10,0)</f>
        <v/>
      </c>
      <c r="D1036" t="inlineStr">
        <is>
          <t>error-suppressed-source-formula</t>
        </is>
      </c>
      <c r="E1036" t="inlineStr">
        <is>
          <t>Uploaded reference workbook</t>
        </is>
      </c>
    </row>
    <row r="1037">
      <c r="A1037" t="inlineStr">
        <is>
          <t>Penutup Lantai</t>
        </is>
      </c>
      <c r="B1037" t="inlineStr">
        <is>
          <t>H11</t>
        </is>
      </c>
      <c r="C1037">
        <f>IFERROR((H9/100)*H10/100,0)</f>
        <v/>
      </c>
      <c r="D1037" t="inlineStr">
        <is>
          <t>error-suppressed-source-formula</t>
        </is>
      </c>
      <c r="E1037" t="inlineStr">
        <is>
          <t>Uploaded reference workbook</t>
        </is>
      </c>
    </row>
    <row r="1038">
      <c r="A1038" t="inlineStr">
        <is>
          <t>Penutup Lantai</t>
        </is>
      </c>
      <c r="B1038" t="inlineStr">
        <is>
          <t>N11</t>
        </is>
      </c>
      <c r="C1038">
        <f>H58</f>
        <v/>
      </c>
      <c r="D1038" t="inlineStr">
        <is>
          <t>formula</t>
        </is>
      </c>
      <c r="E1038" t="inlineStr">
        <is>
          <t>Uploaded reference workbook</t>
        </is>
      </c>
    </row>
    <row r="1039">
      <c r="A1039" t="inlineStr">
        <is>
          <t>Penutup Lantai</t>
        </is>
      </c>
      <c r="B1039" t="inlineStr">
        <is>
          <t>Q11</t>
        </is>
      </c>
      <c r="C1039">
        <f>IFERROR((P11*N11)*K11,0)</f>
        <v/>
      </c>
      <c r="D1039" t="inlineStr">
        <is>
          <t>error-suppressed-source-formula</t>
        </is>
      </c>
      <c r="E1039" t="inlineStr">
        <is>
          <t>Uploaded reference workbook</t>
        </is>
      </c>
    </row>
    <row r="1040">
      <c r="A1040" t="inlineStr">
        <is>
          <t>Penutup Lantai</t>
        </is>
      </c>
      <c r="B1040" t="inlineStr">
        <is>
          <t>N12</t>
        </is>
      </c>
      <c r="C1040">
        <f>H59</f>
        <v/>
      </c>
      <c r="D1040" t="inlineStr">
        <is>
          <t>formula</t>
        </is>
      </c>
      <c r="E1040" t="inlineStr">
        <is>
          <t>Uploaded reference workbook</t>
        </is>
      </c>
    </row>
    <row r="1041">
      <c r="A1041" t="inlineStr">
        <is>
          <t>Penutup Lantai</t>
        </is>
      </c>
      <c r="B1041" t="inlineStr">
        <is>
          <t>Q12</t>
        </is>
      </c>
      <c r="C1041">
        <f>IFERROR((P12*N12)*K12,0)</f>
        <v/>
      </c>
      <c r="D1041" t="inlineStr">
        <is>
          <t>error-suppressed-source-formula</t>
        </is>
      </c>
      <c r="E1041" t="inlineStr">
        <is>
          <t>Uploaded reference workbook</t>
        </is>
      </c>
    </row>
    <row r="1042">
      <c r="A1042" t="inlineStr">
        <is>
          <t>Penutup Lantai</t>
        </is>
      </c>
      <c r="B1042" t="inlineStr">
        <is>
          <t>D13</t>
        </is>
      </c>
      <c r="C1042">
        <f>SUM(D9:D12)</f>
        <v/>
      </c>
      <c r="D1042" t="inlineStr">
        <is>
          <t>formula</t>
        </is>
      </c>
      <c r="E1042" t="inlineStr">
        <is>
          <t>Uploaded reference workbook</t>
        </is>
      </c>
    </row>
    <row r="1043">
      <c r="A1043" t="inlineStr">
        <is>
          <t>Penutup Lantai</t>
        </is>
      </c>
      <c r="B1043" t="inlineStr">
        <is>
          <t>Q13</t>
        </is>
      </c>
      <c r="C1043">
        <f>SUM(Q9:Q12)</f>
        <v/>
      </c>
      <c r="D1043" t="inlineStr">
        <is>
          <t>formula</t>
        </is>
      </c>
      <c r="E1043" t="inlineStr">
        <is>
          <t>Uploaded reference workbook</t>
        </is>
      </c>
    </row>
    <row r="1044">
      <c r="A1044" t="inlineStr">
        <is>
          <t>Penutup Lantai</t>
        </is>
      </c>
      <c r="B1044" t="inlineStr">
        <is>
          <t>H15</t>
        </is>
      </c>
      <c r="C1044">
        <f>IFERROR((H13/100)*H14/100,0)</f>
        <v/>
      </c>
      <c r="D1044" t="inlineStr">
        <is>
          <t>error-suppressed-source-formula</t>
        </is>
      </c>
      <c r="E1044" t="inlineStr">
        <is>
          <t>Uploaded reference workbook</t>
        </is>
      </c>
    </row>
    <row r="1045">
      <c r="A1045" t="inlineStr">
        <is>
          <t>Penutup Lantai</t>
        </is>
      </c>
      <c r="B1045" t="inlineStr">
        <is>
          <t>L15</t>
        </is>
      </c>
      <c r="C1045">
        <f>C61</f>
        <v/>
      </c>
      <c r="D1045" t="inlineStr">
        <is>
          <t>formula</t>
        </is>
      </c>
      <c r="E1045" t="inlineStr">
        <is>
          <t>Uploaded reference workbook</t>
        </is>
      </c>
    </row>
    <row r="1046">
      <c r="A1046" t="inlineStr">
        <is>
          <t>Penutup Lantai</t>
        </is>
      </c>
      <c r="B1046" t="inlineStr">
        <is>
          <t>N15</t>
        </is>
      </c>
      <c r="C1046">
        <f>G61</f>
        <v/>
      </c>
      <c r="D1046" t="inlineStr">
        <is>
          <t>formula</t>
        </is>
      </c>
      <c r="E1046" t="inlineStr">
        <is>
          <t>Uploaded reference workbook</t>
        </is>
      </c>
    </row>
    <row r="1047">
      <c r="A1047" t="inlineStr">
        <is>
          <t>Penutup Lantai</t>
        </is>
      </c>
      <c r="B1047" t="inlineStr">
        <is>
          <t>Q15</t>
        </is>
      </c>
      <c r="C1047">
        <f>IFERROR(P15*N15,0)</f>
        <v/>
      </c>
      <c r="D1047" t="inlineStr">
        <is>
          <t>error-suppressed-source-formula</t>
        </is>
      </c>
      <c r="E1047" t="inlineStr">
        <is>
          <t>Uploaded reference workbook</t>
        </is>
      </c>
    </row>
    <row r="1048">
      <c r="A1048" t="inlineStr">
        <is>
          <t>Penutup Lantai</t>
        </is>
      </c>
      <c r="B1048" t="inlineStr">
        <is>
          <t>L16</t>
        </is>
      </c>
      <c r="C1048">
        <f>C62</f>
        <v/>
      </c>
      <c r="D1048" t="inlineStr">
        <is>
          <t>formula</t>
        </is>
      </c>
      <c r="E1048" t="inlineStr">
        <is>
          <t>Uploaded reference workbook</t>
        </is>
      </c>
    </row>
    <row r="1049">
      <c r="A1049" t="inlineStr">
        <is>
          <t>Penutup Lantai</t>
        </is>
      </c>
      <c r="B1049" t="inlineStr">
        <is>
          <t>N16</t>
        </is>
      </c>
      <c r="C1049">
        <f>G62/50</f>
        <v/>
      </c>
      <c r="D1049" t="inlineStr">
        <is>
          <t>formula</t>
        </is>
      </c>
      <c r="E1049" t="inlineStr">
        <is>
          <t>Uploaded reference workbook</t>
        </is>
      </c>
    </row>
    <row r="1050">
      <c r="A1050" t="inlineStr">
        <is>
          <t>Penutup Lantai</t>
        </is>
      </c>
      <c r="B1050" t="inlineStr">
        <is>
          <t>Q16</t>
        </is>
      </c>
      <c r="C1050">
        <f>IFERROR(P16*N16,0)</f>
        <v/>
      </c>
      <c r="D1050" t="inlineStr">
        <is>
          <t>error-suppressed-source-formula</t>
        </is>
      </c>
      <c r="E1050" t="inlineStr">
        <is>
          <t>Uploaded reference workbook</t>
        </is>
      </c>
    </row>
    <row r="1051">
      <c r="A1051" t="inlineStr">
        <is>
          <t>Penutup Lantai</t>
        </is>
      </c>
      <c r="B1051" t="inlineStr">
        <is>
          <t>L17</t>
        </is>
      </c>
      <c r="C1051">
        <f>C63</f>
        <v/>
      </c>
      <c r="D1051" t="inlineStr">
        <is>
          <t>formula</t>
        </is>
      </c>
      <c r="E1051" t="inlineStr">
        <is>
          <t>Uploaded reference workbook</t>
        </is>
      </c>
    </row>
    <row r="1052">
      <c r="A1052" t="inlineStr">
        <is>
          <t>Penutup Lantai</t>
        </is>
      </c>
      <c r="B1052" t="inlineStr">
        <is>
          <t>N17</t>
        </is>
      </c>
      <c r="C1052">
        <f>G63/40</f>
        <v/>
      </c>
      <c r="D1052" t="inlineStr">
        <is>
          <t>formula</t>
        </is>
      </c>
      <c r="E1052" t="inlineStr">
        <is>
          <t>Uploaded reference workbook</t>
        </is>
      </c>
    </row>
    <row r="1053">
      <c r="A1053" t="inlineStr">
        <is>
          <t>Penutup Lantai</t>
        </is>
      </c>
      <c r="B1053" t="inlineStr">
        <is>
          <t>Q17</t>
        </is>
      </c>
      <c r="C1053">
        <f>IFERROR(P17*N17,0)</f>
        <v/>
      </c>
      <c r="D1053" t="inlineStr">
        <is>
          <t>error-suppressed-source-formula</t>
        </is>
      </c>
      <c r="E1053" t="inlineStr">
        <is>
          <t>Uploaded reference workbook</t>
        </is>
      </c>
    </row>
    <row r="1054">
      <c r="A1054" t="inlineStr">
        <is>
          <t>Penutup Lantai</t>
        </is>
      </c>
      <c r="B1054" t="inlineStr">
        <is>
          <t>N18</t>
        </is>
      </c>
      <c r="C1054">
        <f>G64</f>
        <v/>
      </c>
      <c r="D1054" t="inlineStr">
        <is>
          <t>formula</t>
        </is>
      </c>
      <c r="E1054" t="inlineStr">
        <is>
          <t>Uploaded reference workbook</t>
        </is>
      </c>
    </row>
    <row r="1055">
      <c r="A1055" t="inlineStr">
        <is>
          <t>Penutup Lantai</t>
        </is>
      </c>
      <c r="B1055" t="inlineStr">
        <is>
          <t>Q18</t>
        </is>
      </c>
      <c r="C1055">
        <f>IFERROR(P18*N18,0)</f>
        <v/>
      </c>
      <c r="D1055" t="inlineStr">
        <is>
          <t>error-suppressed-source-formula</t>
        </is>
      </c>
      <c r="E1055" t="inlineStr">
        <is>
          <t>Uploaded reference workbook</t>
        </is>
      </c>
    </row>
    <row r="1056">
      <c r="A1056" t="inlineStr">
        <is>
          <t>Penutup Lantai</t>
        </is>
      </c>
      <c r="B1056" t="inlineStr">
        <is>
          <t>D19</t>
        </is>
      </c>
      <c r="C1056">
        <f>SUM(D15:D18)</f>
        <v/>
      </c>
      <c r="D1056" t="inlineStr">
        <is>
          <t>formula</t>
        </is>
      </c>
      <c r="E1056" t="inlineStr">
        <is>
          <t>Uploaded reference workbook</t>
        </is>
      </c>
    </row>
    <row r="1057">
      <c r="A1057" t="inlineStr">
        <is>
          <t>Penutup Lantai</t>
        </is>
      </c>
      <c r="B1057" t="inlineStr">
        <is>
          <t>H19</t>
        </is>
      </c>
      <c r="C1057">
        <f>IFERROR((H17/100)*H18/100,0)</f>
        <v/>
      </c>
      <c r="D1057" t="inlineStr">
        <is>
          <t>error-suppressed-source-formula</t>
        </is>
      </c>
      <c r="E1057" t="inlineStr">
        <is>
          <t>Uploaded reference workbook</t>
        </is>
      </c>
    </row>
    <row r="1058">
      <c r="A1058" t="inlineStr">
        <is>
          <t>Penutup Lantai</t>
        </is>
      </c>
      <c r="B1058" t="inlineStr">
        <is>
          <t>L20</t>
        </is>
      </c>
      <c r="C1058">
        <f>C74</f>
        <v/>
      </c>
      <c r="D1058" t="inlineStr">
        <is>
          <t>formula</t>
        </is>
      </c>
      <c r="E1058" t="inlineStr">
        <is>
          <t>Uploaded reference workbook</t>
        </is>
      </c>
    </row>
    <row r="1059">
      <c r="A1059" t="inlineStr">
        <is>
          <t>Penutup Lantai</t>
        </is>
      </c>
      <c r="B1059" t="inlineStr">
        <is>
          <t>N20</t>
        </is>
      </c>
      <c r="C1059">
        <f>G74</f>
        <v/>
      </c>
      <c r="D1059" t="inlineStr">
        <is>
          <t>formula</t>
        </is>
      </c>
      <c r="E1059" t="inlineStr">
        <is>
          <t>Uploaded reference workbook</t>
        </is>
      </c>
    </row>
    <row r="1060">
      <c r="A1060" t="inlineStr">
        <is>
          <t>Penutup Lantai</t>
        </is>
      </c>
      <c r="B1060" t="inlineStr">
        <is>
          <t>Q20</t>
        </is>
      </c>
      <c r="C1060">
        <f>IFERROR(P20*N20,0)</f>
        <v/>
      </c>
      <c r="D1060" t="inlineStr">
        <is>
          <t>error-suppressed-source-formula</t>
        </is>
      </c>
      <c r="E1060" t="inlineStr">
        <is>
          <t>Uploaded reference workbook</t>
        </is>
      </c>
    </row>
    <row r="1061">
      <c r="A1061" t="inlineStr">
        <is>
          <t>Penutup Lantai</t>
        </is>
      </c>
      <c r="B1061" t="inlineStr">
        <is>
          <t>L21</t>
        </is>
      </c>
      <c r="C1061">
        <f>C75</f>
        <v/>
      </c>
      <c r="D1061" t="inlineStr">
        <is>
          <t>formula</t>
        </is>
      </c>
      <c r="E1061" t="inlineStr">
        <is>
          <t>Uploaded reference workbook</t>
        </is>
      </c>
    </row>
    <row r="1062">
      <c r="A1062" t="inlineStr">
        <is>
          <t>Penutup Lantai</t>
        </is>
      </c>
      <c r="B1062" t="inlineStr">
        <is>
          <t>N21</t>
        </is>
      </c>
      <c r="C1062">
        <f>G75/50</f>
        <v/>
      </c>
      <c r="D1062" t="inlineStr">
        <is>
          <t>formula</t>
        </is>
      </c>
      <c r="E1062" t="inlineStr">
        <is>
          <t>Uploaded reference workbook</t>
        </is>
      </c>
    </row>
    <row r="1063">
      <c r="A1063" t="inlineStr">
        <is>
          <t>Penutup Lantai</t>
        </is>
      </c>
      <c r="B1063" t="inlineStr">
        <is>
          <t>Q21</t>
        </is>
      </c>
      <c r="C1063">
        <f>IFERROR(P21*N21,0)</f>
        <v/>
      </c>
      <c r="D1063" t="inlineStr">
        <is>
          <t>error-suppressed-source-formula</t>
        </is>
      </c>
      <c r="E1063" t="inlineStr">
        <is>
          <t>Uploaded reference workbook</t>
        </is>
      </c>
    </row>
    <row r="1064">
      <c r="A1064" t="inlineStr">
        <is>
          <t>Penutup Lantai</t>
        </is>
      </c>
      <c r="B1064" t="inlineStr">
        <is>
          <t>L22</t>
        </is>
      </c>
      <c r="C1064">
        <f>C76</f>
        <v/>
      </c>
      <c r="D1064" t="inlineStr">
        <is>
          <t>formula</t>
        </is>
      </c>
      <c r="E1064" t="inlineStr">
        <is>
          <t>Uploaded reference workbook</t>
        </is>
      </c>
    </row>
    <row r="1065">
      <c r="A1065" t="inlineStr">
        <is>
          <t>Penutup Lantai</t>
        </is>
      </c>
      <c r="B1065" t="inlineStr">
        <is>
          <t>N22</t>
        </is>
      </c>
      <c r="C1065">
        <f>G76/40</f>
        <v/>
      </c>
      <c r="D1065" t="inlineStr">
        <is>
          <t>formula</t>
        </is>
      </c>
      <c r="E1065" t="inlineStr">
        <is>
          <t>Uploaded reference workbook</t>
        </is>
      </c>
    </row>
    <row r="1066">
      <c r="A1066" t="inlineStr">
        <is>
          <t>Penutup Lantai</t>
        </is>
      </c>
      <c r="B1066" t="inlineStr">
        <is>
          <t>Q22</t>
        </is>
      </c>
      <c r="C1066">
        <f>IFERROR(P22*N22,0)</f>
        <v/>
      </c>
      <c r="D1066" t="inlineStr">
        <is>
          <t>error-suppressed-source-formula</t>
        </is>
      </c>
      <c r="E1066" t="inlineStr">
        <is>
          <t>Uploaded reference workbook</t>
        </is>
      </c>
    </row>
    <row r="1067">
      <c r="A1067" t="inlineStr">
        <is>
          <t>Penutup Lantai</t>
        </is>
      </c>
      <c r="B1067" t="inlineStr">
        <is>
          <t>D23</t>
        </is>
      </c>
      <c r="C1067">
        <f>IFERROR(D21/100,0)</f>
        <v/>
      </c>
      <c r="D1067" t="inlineStr">
        <is>
          <t>error-suppressed-source-formula</t>
        </is>
      </c>
      <c r="E1067" t="inlineStr">
        <is>
          <t>Uploaded reference workbook</t>
        </is>
      </c>
    </row>
    <row r="1068">
      <c r="A1068" t="inlineStr">
        <is>
          <t>Penutup Lantai</t>
        </is>
      </c>
      <c r="B1068" t="inlineStr">
        <is>
          <t>H23</t>
        </is>
      </c>
      <c r="C1068">
        <f>D13</f>
        <v/>
      </c>
      <c r="D1068" t="inlineStr">
        <is>
          <t>formula</t>
        </is>
      </c>
      <c r="E1068" t="inlineStr">
        <is>
          <t>Uploaded reference workbook</t>
        </is>
      </c>
    </row>
    <row r="1069">
      <c r="A1069" t="inlineStr">
        <is>
          <t>Penutup Lantai</t>
        </is>
      </c>
      <c r="B1069" t="inlineStr">
        <is>
          <t>N23</t>
        </is>
      </c>
      <c r="C1069">
        <f>G77</f>
        <v/>
      </c>
      <c r="D1069" t="inlineStr">
        <is>
          <t>formula</t>
        </is>
      </c>
      <c r="E1069" t="inlineStr">
        <is>
          <t>Uploaded reference workbook</t>
        </is>
      </c>
    </row>
    <row r="1070">
      <c r="A1070" t="inlineStr">
        <is>
          <t>Penutup Lantai</t>
        </is>
      </c>
      <c r="B1070" t="inlineStr">
        <is>
          <t>Q23</t>
        </is>
      </c>
      <c r="C1070">
        <f>IFERROR(P23*N23,0)</f>
        <v/>
      </c>
      <c r="D1070" t="inlineStr">
        <is>
          <t>error-suppressed-source-formula</t>
        </is>
      </c>
      <c r="E1070" t="inlineStr">
        <is>
          <t>Uploaded reference workbook</t>
        </is>
      </c>
    </row>
    <row r="1071">
      <c r="A1071" t="inlineStr">
        <is>
          <t>Penutup Lantai</t>
        </is>
      </c>
      <c r="B1071" t="inlineStr">
        <is>
          <t>H24</t>
        </is>
      </c>
      <c r="C1071">
        <f>D19</f>
        <v/>
      </c>
      <c r="D1071" t="inlineStr">
        <is>
          <t>formula</t>
        </is>
      </c>
      <c r="E1071" t="inlineStr">
        <is>
          <t>Uploaded reference workbook</t>
        </is>
      </c>
    </row>
    <row r="1072">
      <c r="A1072" t="inlineStr">
        <is>
          <t>Penutup Lantai</t>
        </is>
      </c>
      <c r="B1072" t="inlineStr">
        <is>
          <t>L25</t>
        </is>
      </c>
      <c r="C1072">
        <f>C87</f>
        <v/>
      </c>
      <c r="D1072" t="inlineStr">
        <is>
          <t>formula</t>
        </is>
      </c>
      <c r="E1072" t="inlineStr">
        <is>
          <t>Uploaded reference workbook</t>
        </is>
      </c>
    </row>
    <row r="1073">
      <c r="A1073" t="inlineStr">
        <is>
          <t>Penutup Lantai</t>
        </is>
      </c>
      <c r="B1073" t="inlineStr">
        <is>
          <t>N25</t>
        </is>
      </c>
      <c r="C1073">
        <f>G87</f>
        <v/>
      </c>
      <c r="D1073" t="inlineStr">
        <is>
          <t>formula</t>
        </is>
      </c>
      <c r="E1073" t="inlineStr">
        <is>
          <t>Uploaded reference workbook</t>
        </is>
      </c>
    </row>
    <row r="1074">
      <c r="A1074" t="inlineStr">
        <is>
          <t>Penutup Lantai</t>
        </is>
      </c>
      <c r="B1074" t="inlineStr">
        <is>
          <t>Q25</t>
        </is>
      </c>
      <c r="C1074">
        <f>IFERROR(P25*N25,0)</f>
        <v/>
      </c>
      <c r="D1074" t="inlineStr">
        <is>
          <t>error-suppressed-source-formula</t>
        </is>
      </c>
      <c r="E1074" t="inlineStr">
        <is>
          <t>Uploaded reference workbook</t>
        </is>
      </c>
    </row>
    <row r="1075">
      <c r="A1075" t="inlineStr">
        <is>
          <t>Penutup Lantai</t>
        </is>
      </c>
      <c r="B1075" t="inlineStr">
        <is>
          <t>L26</t>
        </is>
      </c>
      <c r="C1075">
        <f>C88</f>
        <v/>
      </c>
      <c r="D1075" t="inlineStr">
        <is>
          <t>formula</t>
        </is>
      </c>
      <c r="E1075" t="inlineStr">
        <is>
          <t>Uploaded reference workbook</t>
        </is>
      </c>
    </row>
    <row r="1076">
      <c r="A1076" t="inlineStr">
        <is>
          <t>Penutup Lantai</t>
        </is>
      </c>
      <c r="B1076" t="inlineStr">
        <is>
          <t>N26</t>
        </is>
      </c>
      <c r="C1076">
        <f>G88/50</f>
        <v/>
      </c>
      <c r="D1076" t="inlineStr">
        <is>
          <t>formula</t>
        </is>
      </c>
      <c r="E1076" t="inlineStr">
        <is>
          <t>Uploaded reference workbook</t>
        </is>
      </c>
    </row>
    <row r="1077">
      <c r="A1077" t="inlineStr">
        <is>
          <t>Penutup Lantai</t>
        </is>
      </c>
      <c r="B1077" t="inlineStr">
        <is>
          <t>Q26</t>
        </is>
      </c>
      <c r="C1077">
        <f>IFERROR(P26*N26,0)</f>
        <v/>
      </c>
      <c r="D1077" t="inlineStr">
        <is>
          <t>error-suppressed-source-formula</t>
        </is>
      </c>
      <c r="E1077" t="inlineStr">
        <is>
          <t>Uploaded reference workbook</t>
        </is>
      </c>
    </row>
    <row r="1078">
      <c r="A1078" t="inlineStr">
        <is>
          <t>Penutup Lantai</t>
        </is>
      </c>
      <c r="B1078" t="inlineStr">
        <is>
          <t>L27</t>
        </is>
      </c>
      <c r="C1078">
        <f>C89</f>
        <v/>
      </c>
      <c r="D1078" t="inlineStr">
        <is>
          <t>formula</t>
        </is>
      </c>
      <c r="E1078" t="inlineStr">
        <is>
          <t>Uploaded reference workbook</t>
        </is>
      </c>
    </row>
    <row r="1079">
      <c r="A1079" t="inlineStr">
        <is>
          <t>Penutup Lantai</t>
        </is>
      </c>
      <c r="B1079" t="inlineStr">
        <is>
          <t>N27</t>
        </is>
      </c>
      <c r="C1079">
        <f>G89/40</f>
        <v/>
      </c>
      <c r="D1079" t="inlineStr">
        <is>
          <t>formula</t>
        </is>
      </c>
      <c r="E1079" t="inlineStr">
        <is>
          <t>Uploaded reference workbook</t>
        </is>
      </c>
    </row>
    <row r="1080">
      <c r="A1080" t="inlineStr">
        <is>
          <t>Penutup Lantai</t>
        </is>
      </c>
      <c r="B1080" t="inlineStr">
        <is>
          <t>Q27</t>
        </is>
      </c>
      <c r="C1080">
        <f>IFERROR(P27*N27,0)</f>
        <v/>
      </c>
      <c r="D1080" t="inlineStr">
        <is>
          <t>error-suppressed-source-formula</t>
        </is>
      </c>
      <c r="E1080" t="inlineStr">
        <is>
          <t>Uploaded reference workbook</t>
        </is>
      </c>
    </row>
    <row r="1081">
      <c r="A1081" t="inlineStr">
        <is>
          <t>Penutup Lantai</t>
        </is>
      </c>
      <c r="B1081" t="inlineStr">
        <is>
          <t>N28</t>
        </is>
      </c>
      <c r="C1081">
        <f>G90</f>
        <v/>
      </c>
      <c r="D1081" t="inlineStr">
        <is>
          <t>formula</t>
        </is>
      </c>
      <c r="E1081" t="inlineStr">
        <is>
          <t>Uploaded reference workbook</t>
        </is>
      </c>
    </row>
    <row r="1082">
      <c r="A1082" t="inlineStr">
        <is>
          <t>Penutup Lantai</t>
        </is>
      </c>
      <c r="B1082" t="inlineStr">
        <is>
          <t>Q28</t>
        </is>
      </c>
      <c r="C1082">
        <f>IFERROR(P28*N28,0)</f>
        <v/>
      </c>
      <c r="D1082" t="inlineStr">
        <is>
          <t>error-suppressed-source-formula</t>
        </is>
      </c>
      <c r="E1082" t="inlineStr">
        <is>
          <t>Uploaded reference workbook</t>
        </is>
      </c>
    </row>
    <row r="1083">
      <c r="A1083" t="inlineStr">
        <is>
          <t>Penutup Lantai</t>
        </is>
      </c>
      <c r="B1083" t="inlineStr">
        <is>
          <t>L30</t>
        </is>
      </c>
      <c r="C1083">
        <f>C100</f>
        <v/>
      </c>
      <c r="D1083" t="inlineStr">
        <is>
          <t>formula</t>
        </is>
      </c>
      <c r="E1083" t="inlineStr">
        <is>
          <t>Uploaded reference workbook</t>
        </is>
      </c>
    </row>
    <row r="1084">
      <c r="A1084" t="inlineStr">
        <is>
          <t>Penutup Lantai</t>
        </is>
      </c>
      <c r="B1084" t="inlineStr">
        <is>
          <t>N30</t>
        </is>
      </c>
      <c r="C1084">
        <f>G100</f>
        <v/>
      </c>
      <c r="D1084" t="inlineStr">
        <is>
          <t>formula</t>
        </is>
      </c>
      <c r="E1084" t="inlineStr">
        <is>
          <t>Uploaded reference workbook</t>
        </is>
      </c>
    </row>
    <row r="1085">
      <c r="A1085" t="inlineStr">
        <is>
          <t>Penutup Lantai</t>
        </is>
      </c>
      <c r="B1085" t="inlineStr">
        <is>
          <t>Q30</t>
        </is>
      </c>
      <c r="C1085">
        <f>IFERROR(P30*N30,0)</f>
        <v/>
      </c>
      <c r="D1085" t="inlineStr">
        <is>
          <t>error-suppressed-source-formula</t>
        </is>
      </c>
      <c r="E1085" t="inlineStr">
        <is>
          <t>Uploaded reference workbook</t>
        </is>
      </c>
    </row>
    <row r="1086">
      <c r="A1086" t="inlineStr">
        <is>
          <t>Penutup Lantai</t>
        </is>
      </c>
      <c r="B1086" t="inlineStr">
        <is>
          <t>L31</t>
        </is>
      </c>
      <c r="C1086">
        <f>C101</f>
        <v/>
      </c>
      <c r="D1086" t="inlineStr">
        <is>
          <t>formula</t>
        </is>
      </c>
      <c r="E1086" t="inlineStr">
        <is>
          <t>Uploaded reference workbook</t>
        </is>
      </c>
    </row>
    <row r="1087">
      <c r="A1087" t="inlineStr">
        <is>
          <t>Penutup Lantai</t>
        </is>
      </c>
      <c r="B1087" t="inlineStr">
        <is>
          <t>N31</t>
        </is>
      </c>
      <c r="C1087">
        <f>G101/50</f>
        <v/>
      </c>
      <c r="D1087" t="inlineStr">
        <is>
          <t>formula</t>
        </is>
      </c>
      <c r="E1087" t="inlineStr">
        <is>
          <t>Uploaded reference workbook</t>
        </is>
      </c>
    </row>
    <row r="1088">
      <c r="A1088" t="inlineStr">
        <is>
          <t>Penutup Lantai</t>
        </is>
      </c>
      <c r="B1088" t="inlineStr">
        <is>
          <t>Q31</t>
        </is>
      </c>
      <c r="C1088">
        <f>IFERROR(P31*N31,0)</f>
        <v/>
      </c>
      <c r="D1088" t="inlineStr">
        <is>
          <t>error-suppressed-source-formula</t>
        </is>
      </c>
      <c r="E1088" t="inlineStr">
        <is>
          <t>Uploaded reference workbook</t>
        </is>
      </c>
    </row>
    <row r="1089">
      <c r="A1089" t="inlineStr">
        <is>
          <t>Penutup Lantai</t>
        </is>
      </c>
      <c r="B1089" t="inlineStr">
        <is>
          <t>L32</t>
        </is>
      </c>
      <c r="C1089">
        <f>C102</f>
        <v/>
      </c>
      <c r="D1089" t="inlineStr">
        <is>
          <t>formula</t>
        </is>
      </c>
      <c r="E1089" t="inlineStr">
        <is>
          <t>Uploaded reference workbook</t>
        </is>
      </c>
    </row>
    <row r="1090">
      <c r="A1090" t="inlineStr">
        <is>
          <t>Penutup Lantai</t>
        </is>
      </c>
      <c r="B1090" t="inlineStr">
        <is>
          <t>N32</t>
        </is>
      </c>
      <c r="C1090">
        <f>G102/40</f>
        <v/>
      </c>
      <c r="D1090" t="inlineStr">
        <is>
          <t>formula</t>
        </is>
      </c>
      <c r="E1090" t="inlineStr">
        <is>
          <t>Uploaded reference workbook</t>
        </is>
      </c>
    </row>
    <row r="1091">
      <c r="A1091" t="inlineStr">
        <is>
          <t>Penutup Lantai</t>
        </is>
      </c>
      <c r="B1091" t="inlineStr">
        <is>
          <t>Q32</t>
        </is>
      </c>
      <c r="C1091">
        <f>IFERROR(P32*N32,0)</f>
        <v/>
      </c>
      <c r="D1091" t="inlineStr">
        <is>
          <t>error-suppressed-source-formula</t>
        </is>
      </c>
      <c r="E1091" t="inlineStr">
        <is>
          <t>Uploaded reference workbook</t>
        </is>
      </c>
    </row>
    <row r="1092">
      <c r="A1092" t="inlineStr">
        <is>
          <t>Penutup Lantai</t>
        </is>
      </c>
      <c r="B1092" t="inlineStr">
        <is>
          <t>N33</t>
        </is>
      </c>
      <c r="C1092">
        <f>G103</f>
        <v/>
      </c>
      <c r="D1092" t="inlineStr">
        <is>
          <t>formula</t>
        </is>
      </c>
      <c r="E1092" t="inlineStr">
        <is>
          <t>Uploaded reference workbook</t>
        </is>
      </c>
    </row>
    <row r="1093">
      <c r="A1093" t="inlineStr">
        <is>
          <t>Penutup Lantai</t>
        </is>
      </c>
      <c r="B1093" t="inlineStr">
        <is>
          <t>Q33</t>
        </is>
      </c>
      <c r="C1093">
        <f>IFERROR(P33*N33,0)</f>
        <v/>
      </c>
      <c r="D1093" t="inlineStr">
        <is>
          <t>error-suppressed-source-formula</t>
        </is>
      </c>
      <c r="E1093" t="inlineStr">
        <is>
          <t>Uploaded reference workbook</t>
        </is>
      </c>
    </row>
    <row r="1094">
      <c r="A1094" t="inlineStr">
        <is>
          <t>Penutup Lantai</t>
        </is>
      </c>
      <c r="B1094" t="inlineStr">
        <is>
          <t>Q34</t>
        </is>
      </c>
      <c r="C1094">
        <f>IFERROR(Q15+Q16+Q17+Q18+Q20+Q21+Q22+Q23+Q25+Q26+Q27+Q28+Q30+Q31+Q32+Q33,0)</f>
        <v/>
      </c>
      <c r="D1094" t="inlineStr">
        <is>
          <t>error-suppressed-source-formula</t>
        </is>
      </c>
      <c r="E1094" t="inlineStr">
        <is>
          <t>Uploaded reference workbook</t>
        </is>
      </c>
    </row>
    <row r="1095">
      <c r="A1095" t="inlineStr">
        <is>
          <t>Penutup Lantai</t>
        </is>
      </c>
      <c r="B1095" t="inlineStr">
        <is>
          <t>Q35</t>
        </is>
      </c>
      <c r="C1095">
        <f>IFERROR(Q13+Q34,0)</f>
        <v/>
      </c>
      <c r="D1095" t="inlineStr">
        <is>
          <t>error-suppressed-source-formula</t>
        </is>
      </c>
      <c r="E1095" t="inlineStr">
        <is>
          <t>Uploaded reference workbook</t>
        </is>
      </c>
    </row>
    <row r="1096">
      <c r="A1096" t="inlineStr">
        <is>
          <t>Penutup Lantai</t>
        </is>
      </c>
      <c r="B1096" t="inlineStr">
        <is>
          <t>G56</t>
        </is>
      </c>
      <c r="C1096">
        <f>IFERROR((H23*D56)*K14,0)</f>
        <v/>
      </c>
      <c r="D1096" t="inlineStr">
        <is>
          <t>error-suppressed-source-formula</t>
        </is>
      </c>
      <c r="E1096" t="inlineStr">
        <is>
          <t>Uploaded reference workbook</t>
        </is>
      </c>
    </row>
    <row r="1097">
      <c r="A1097" t="inlineStr">
        <is>
          <t>Penutup Lantai</t>
        </is>
      </c>
      <c r="B1097" t="inlineStr">
        <is>
          <t>H56</t>
        </is>
      </c>
      <c r="C1097">
        <f>IFERROR(G56+G69+G82+G95,0)</f>
        <v/>
      </c>
      <c r="D1097" t="inlineStr">
        <is>
          <t>error-suppressed-source-formula</t>
        </is>
      </c>
      <c r="E1097" t="inlineStr">
        <is>
          <t>Uploaded reference workbook</t>
        </is>
      </c>
    </row>
    <row r="1098">
      <c r="A1098" t="inlineStr">
        <is>
          <t>Penutup Lantai</t>
        </is>
      </c>
      <c r="B1098" t="inlineStr">
        <is>
          <t>G57</t>
        </is>
      </c>
      <c r="C1098">
        <f>IFERROR((H23*D57)*K14,0)</f>
        <v/>
      </c>
      <c r="D1098" t="inlineStr">
        <is>
          <t>error-suppressed-source-formula</t>
        </is>
      </c>
      <c r="E1098" t="inlineStr">
        <is>
          <t>Uploaded reference workbook</t>
        </is>
      </c>
    </row>
    <row r="1099">
      <c r="A1099" t="inlineStr">
        <is>
          <t>Penutup Lantai</t>
        </is>
      </c>
      <c r="B1099" t="inlineStr">
        <is>
          <t>H57</t>
        </is>
      </c>
      <c r="C1099">
        <f>IFERROR(G57+G70+G83+G96,0)</f>
        <v/>
      </c>
      <c r="D1099" t="inlineStr">
        <is>
          <t>error-suppressed-source-formula</t>
        </is>
      </c>
      <c r="E1099" t="inlineStr">
        <is>
          <t>Uploaded reference workbook</t>
        </is>
      </c>
    </row>
    <row r="1100">
      <c r="A1100" t="inlineStr">
        <is>
          <t>Penutup Lantai</t>
        </is>
      </c>
      <c r="B1100" t="inlineStr">
        <is>
          <t>G58</t>
        </is>
      </c>
      <c r="C1100">
        <f>IFERROR((H23*D58)*K14,0)</f>
        <v/>
      </c>
      <c r="D1100" t="inlineStr">
        <is>
          <t>error-suppressed-source-formula</t>
        </is>
      </c>
      <c r="E1100" t="inlineStr">
        <is>
          <t>Uploaded reference workbook</t>
        </is>
      </c>
    </row>
    <row r="1101">
      <c r="A1101" t="inlineStr">
        <is>
          <t>Penutup Lantai</t>
        </is>
      </c>
      <c r="B1101" t="inlineStr">
        <is>
          <t>H58</t>
        </is>
      </c>
      <c r="C1101">
        <f>IFERROR(G58+G71+G84+G97,0)</f>
        <v/>
      </c>
      <c r="D1101" t="inlineStr">
        <is>
          <t>error-suppressed-source-formula</t>
        </is>
      </c>
      <c r="E1101" t="inlineStr">
        <is>
          <t>Uploaded reference workbook</t>
        </is>
      </c>
    </row>
    <row r="1102">
      <c r="A1102" t="inlineStr">
        <is>
          <t>Penutup Lantai</t>
        </is>
      </c>
      <c r="B1102" t="inlineStr">
        <is>
          <t>G59</t>
        </is>
      </c>
      <c r="C1102">
        <f>IFERROR((H23*D59)*K14,0)</f>
        <v/>
      </c>
      <c r="D1102" t="inlineStr">
        <is>
          <t>error-suppressed-source-formula</t>
        </is>
      </c>
      <c r="E1102" t="inlineStr">
        <is>
          <t>Uploaded reference workbook</t>
        </is>
      </c>
    </row>
    <row r="1103">
      <c r="A1103" t="inlineStr">
        <is>
          <t>Penutup Lantai</t>
        </is>
      </c>
      <c r="B1103" t="inlineStr">
        <is>
          <t>H59</t>
        </is>
      </c>
      <c r="C1103">
        <f>IFERROR(G59+G72+G85+G98,0)</f>
        <v/>
      </c>
      <c r="D1103" t="inlineStr">
        <is>
          <t>error-suppressed-source-formula</t>
        </is>
      </c>
      <c r="E1103" t="inlineStr">
        <is>
          <t>Uploaded reference workbook</t>
        </is>
      </c>
    </row>
    <row r="1104">
      <c r="A1104" t="inlineStr">
        <is>
          <t>Penutup Lantai</t>
        </is>
      </c>
      <c r="B1104" t="inlineStr">
        <is>
          <t>C61</t>
        </is>
      </c>
      <c r="C1104">
        <f>"Granit "&amp;H9&amp;"x"&amp;H10&amp;" cm"</f>
        <v/>
      </c>
      <c r="D1104" t="inlineStr">
        <is>
          <t>formula</t>
        </is>
      </c>
      <c r="E1104" t="inlineStr">
        <is>
          <t>Uploaded reference workbook</t>
        </is>
      </c>
    </row>
    <row r="1105">
      <c r="A1105" t="inlineStr">
        <is>
          <t>Penutup Lantai</t>
        </is>
      </c>
      <c r="B1105" t="inlineStr">
        <is>
          <t>D61</t>
        </is>
      </c>
      <c r="C1105">
        <f>IFERROR(1.05/H11,0)</f>
        <v/>
      </c>
      <c r="D1105" t="inlineStr">
        <is>
          <t>error-suppressed-source-formula</t>
        </is>
      </c>
      <c r="E1105" t="inlineStr">
        <is>
          <t>Uploaded reference workbook</t>
        </is>
      </c>
    </row>
    <row r="1106">
      <c r="A1106" t="inlineStr">
        <is>
          <t>Penutup Lantai</t>
        </is>
      </c>
      <c r="B1106" t="inlineStr">
        <is>
          <t>G61</t>
        </is>
      </c>
      <c r="C1106">
        <f>IFERROR((H23*D61)*K14,0)</f>
        <v/>
      </c>
      <c r="D1106" t="inlineStr">
        <is>
          <t>error-suppressed-source-formula</t>
        </is>
      </c>
      <c r="E1106" t="inlineStr">
        <is>
          <t>Uploaded reference workbook</t>
        </is>
      </c>
    </row>
    <row r="1107">
      <c r="A1107" t="inlineStr">
        <is>
          <t>Penutup Lantai</t>
        </is>
      </c>
      <c r="B1107" t="inlineStr">
        <is>
          <t>G62</t>
        </is>
      </c>
      <c r="C1107">
        <f>IFERROR((H23*D62)*K14,0)</f>
        <v/>
      </c>
      <c r="D1107" t="inlineStr">
        <is>
          <t>error-suppressed-source-formula</t>
        </is>
      </c>
      <c r="E1107" t="inlineStr">
        <is>
          <t>Uploaded reference workbook</t>
        </is>
      </c>
    </row>
    <row r="1108">
      <c r="A1108" t="inlineStr">
        <is>
          <t>Penutup Lantai</t>
        </is>
      </c>
      <c r="B1108" t="inlineStr">
        <is>
          <t>G63</t>
        </is>
      </c>
      <c r="C1108">
        <f>IFERROR((H23*D63)*K14,0)</f>
        <v/>
      </c>
      <c r="D1108" t="inlineStr">
        <is>
          <t>error-suppressed-source-formula</t>
        </is>
      </c>
      <c r="E1108" t="inlineStr">
        <is>
          <t>Uploaded reference workbook</t>
        </is>
      </c>
    </row>
    <row r="1109">
      <c r="A1109" t="inlineStr">
        <is>
          <t>Penutup Lantai</t>
        </is>
      </c>
      <c r="B1109" t="inlineStr">
        <is>
          <t>G64</t>
        </is>
      </c>
      <c r="C1109">
        <f>IFERROR((H23*D64)*K14,0)</f>
        <v/>
      </c>
      <c r="D1109" t="inlineStr">
        <is>
          <t>error-suppressed-source-formula</t>
        </is>
      </c>
      <c r="E1109" t="inlineStr">
        <is>
          <t>Uploaded reference workbook</t>
        </is>
      </c>
    </row>
    <row r="1110">
      <c r="A1110" t="inlineStr">
        <is>
          <t>Penutup Lantai</t>
        </is>
      </c>
      <c r="B1110" t="inlineStr">
        <is>
          <t>G69</t>
        </is>
      </c>
      <c r="C1110">
        <f>IFERROR((H23*D69)*K19,0)</f>
        <v/>
      </c>
      <c r="D1110" t="inlineStr">
        <is>
          <t>error-suppressed-source-formula</t>
        </is>
      </c>
      <c r="E1110" t="inlineStr">
        <is>
          <t>Uploaded reference workbook</t>
        </is>
      </c>
    </row>
    <row r="1111">
      <c r="A1111" t="inlineStr">
        <is>
          <t>Penutup Lantai</t>
        </is>
      </c>
      <c r="B1111" t="inlineStr">
        <is>
          <t>G70</t>
        </is>
      </c>
      <c r="C1111">
        <f>IFERROR((H23*D70)*K19,0)</f>
        <v/>
      </c>
      <c r="D1111" t="inlineStr">
        <is>
          <t>error-suppressed-source-formula</t>
        </is>
      </c>
      <c r="E1111" t="inlineStr">
        <is>
          <t>Uploaded reference workbook</t>
        </is>
      </c>
    </row>
    <row r="1112">
      <c r="A1112" t="inlineStr">
        <is>
          <t>Penutup Lantai</t>
        </is>
      </c>
      <c r="B1112" t="inlineStr">
        <is>
          <t>G71</t>
        </is>
      </c>
      <c r="C1112">
        <f>IFERROR((H23*D71)*K19,0)</f>
        <v/>
      </c>
      <c r="D1112" t="inlineStr">
        <is>
          <t>error-suppressed-source-formula</t>
        </is>
      </c>
      <c r="E1112" t="inlineStr">
        <is>
          <t>Uploaded reference workbook</t>
        </is>
      </c>
    </row>
    <row r="1113">
      <c r="A1113" t="inlineStr">
        <is>
          <t>Penutup Lantai</t>
        </is>
      </c>
      <c r="B1113" t="inlineStr">
        <is>
          <t>G72</t>
        </is>
      </c>
      <c r="C1113">
        <f>IFERROR((H23*D72)*K19,0)</f>
        <v/>
      </c>
      <c r="D1113" t="inlineStr">
        <is>
          <t>error-suppressed-source-formula</t>
        </is>
      </c>
      <c r="E1113" t="inlineStr">
        <is>
          <t>Uploaded reference workbook</t>
        </is>
      </c>
    </row>
    <row r="1114">
      <c r="A1114" t="inlineStr">
        <is>
          <t>Penutup Lantai</t>
        </is>
      </c>
      <c r="B1114" t="inlineStr">
        <is>
          <t>C74</t>
        </is>
      </c>
      <c r="C1114">
        <f>"Teralux Marmer "&amp;H13&amp;"x"&amp;H14&amp;" cm"</f>
        <v/>
      </c>
      <c r="D1114" t="inlineStr">
        <is>
          <t>formula</t>
        </is>
      </c>
      <c r="E1114" t="inlineStr">
        <is>
          <t>Uploaded reference workbook</t>
        </is>
      </c>
    </row>
    <row r="1115">
      <c r="A1115" t="inlineStr">
        <is>
          <t>Penutup Lantai</t>
        </is>
      </c>
      <c r="B1115" t="inlineStr">
        <is>
          <t>D74</t>
        </is>
      </c>
      <c r="C1115">
        <f>IFERROR(1.05/H15,0)</f>
        <v/>
      </c>
      <c r="D1115" t="inlineStr">
        <is>
          <t>error-suppressed-source-formula</t>
        </is>
      </c>
      <c r="E1115" t="inlineStr">
        <is>
          <t>Uploaded reference workbook</t>
        </is>
      </c>
    </row>
    <row r="1116">
      <c r="A1116" t="inlineStr">
        <is>
          <t>Penutup Lantai</t>
        </is>
      </c>
      <c r="B1116" t="inlineStr">
        <is>
          <t>G74</t>
        </is>
      </c>
      <c r="C1116">
        <f>IFERROR((H23*D74)*K19,0)</f>
        <v/>
      </c>
      <c r="D1116" t="inlineStr">
        <is>
          <t>error-suppressed-source-formula</t>
        </is>
      </c>
      <c r="E1116" t="inlineStr">
        <is>
          <t>Uploaded reference workbook</t>
        </is>
      </c>
    </row>
    <row r="1117">
      <c r="A1117" t="inlineStr">
        <is>
          <t>Penutup Lantai</t>
        </is>
      </c>
      <c r="B1117" t="inlineStr">
        <is>
          <t>G75</t>
        </is>
      </c>
      <c r="C1117">
        <f>IFERROR((H23*D75)*K19,0)</f>
        <v/>
      </c>
      <c r="D1117" t="inlineStr">
        <is>
          <t>error-suppressed-source-formula</t>
        </is>
      </c>
      <c r="E1117" t="inlineStr">
        <is>
          <t>Uploaded reference workbook</t>
        </is>
      </c>
    </row>
    <row r="1118">
      <c r="A1118" t="inlineStr">
        <is>
          <t>Penutup Lantai</t>
        </is>
      </c>
      <c r="B1118" t="inlineStr">
        <is>
          <t>G76</t>
        </is>
      </c>
      <c r="C1118">
        <f>IFERROR((H23*D76)*K19,0)</f>
        <v/>
      </c>
      <c r="D1118" t="inlineStr">
        <is>
          <t>error-suppressed-source-formula</t>
        </is>
      </c>
      <c r="E1118" t="inlineStr">
        <is>
          <t>Uploaded reference workbook</t>
        </is>
      </c>
    </row>
    <row r="1119">
      <c r="A1119" t="inlineStr">
        <is>
          <t>Penutup Lantai</t>
        </is>
      </c>
      <c r="B1119" t="inlineStr">
        <is>
          <t>G77</t>
        </is>
      </c>
      <c r="C1119">
        <f>IFERROR((H23*D77)*K19,0)</f>
        <v/>
      </c>
      <c r="D1119" t="inlineStr">
        <is>
          <t>error-suppressed-source-formula</t>
        </is>
      </c>
      <c r="E1119" t="inlineStr">
        <is>
          <t>Uploaded reference workbook</t>
        </is>
      </c>
    </row>
    <row r="1120">
      <c r="A1120" t="inlineStr">
        <is>
          <t>Penutup Lantai</t>
        </is>
      </c>
      <c r="B1120" t="inlineStr">
        <is>
          <t>G82</t>
        </is>
      </c>
      <c r="C1120">
        <f>IFERROR((H23*D82)*K24,0)</f>
        <v/>
      </c>
      <c r="D1120" t="inlineStr">
        <is>
          <t>error-suppressed-source-formula</t>
        </is>
      </c>
      <c r="E1120" t="inlineStr">
        <is>
          <t>Uploaded reference workbook</t>
        </is>
      </c>
    </row>
    <row r="1121">
      <c r="A1121" t="inlineStr">
        <is>
          <t>Penutup Lantai</t>
        </is>
      </c>
      <c r="B1121" t="inlineStr">
        <is>
          <t>G83</t>
        </is>
      </c>
      <c r="C1121">
        <f>IFERROR((H23*D83)*K24,0)</f>
        <v/>
      </c>
      <c r="D1121" t="inlineStr">
        <is>
          <t>error-suppressed-source-formula</t>
        </is>
      </c>
      <c r="E1121" t="inlineStr">
        <is>
          <t>Uploaded reference workbook</t>
        </is>
      </c>
    </row>
    <row r="1122">
      <c r="A1122" t="inlineStr">
        <is>
          <t>Penutup Lantai</t>
        </is>
      </c>
      <c r="B1122" t="inlineStr">
        <is>
          <t>G84</t>
        </is>
      </c>
      <c r="C1122">
        <f>IFERROR((H23*D84)*K24,0)</f>
        <v/>
      </c>
      <c r="D1122" t="inlineStr">
        <is>
          <t>error-suppressed-source-formula</t>
        </is>
      </c>
      <c r="E1122" t="inlineStr">
        <is>
          <t>Uploaded reference workbook</t>
        </is>
      </c>
    </row>
    <row r="1123">
      <c r="A1123" t="inlineStr">
        <is>
          <t>Penutup Lantai</t>
        </is>
      </c>
      <c r="B1123" t="inlineStr">
        <is>
          <t>G85</t>
        </is>
      </c>
      <c r="C1123">
        <f>IFERROR((H23*D85)*K24,0)</f>
        <v/>
      </c>
      <c r="D1123" t="inlineStr">
        <is>
          <t>error-suppressed-source-formula</t>
        </is>
      </c>
      <c r="E1123" t="inlineStr">
        <is>
          <t>Uploaded reference workbook</t>
        </is>
      </c>
    </row>
    <row r="1124">
      <c r="A1124" t="inlineStr">
        <is>
          <t>Penutup Lantai</t>
        </is>
      </c>
      <c r="B1124" t="inlineStr">
        <is>
          <t>C87</t>
        </is>
      </c>
      <c r="C1124">
        <f>"Keramik "&amp;H17&amp;"x"&amp;H18&amp;" cm"</f>
        <v/>
      </c>
      <c r="D1124" t="inlineStr">
        <is>
          <t>formula</t>
        </is>
      </c>
      <c r="E1124" t="inlineStr">
        <is>
          <t>Uploaded reference workbook</t>
        </is>
      </c>
    </row>
    <row r="1125">
      <c r="A1125" t="inlineStr">
        <is>
          <t>Penutup Lantai</t>
        </is>
      </c>
      <c r="B1125" t="inlineStr">
        <is>
          <t>D87</t>
        </is>
      </c>
      <c r="C1125">
        <f>IFERROR(1.05/H19,0)</f>
        <v/>
      </c>
      <c r="D1125" t="inlineStr">
        <is>
          <t>error-suppressed-source-formula</t>
        </is>
      </c>
      <c r="E1125" t="inlineStr">
        <is>
          <t>Uploaded reference workbook</t>
        </is>
      </c>
    </row>
    <row r="1126">
      <c r="A1126" t="inlineStr">
        <is>
          <t>Penutup Lantai</t>
        </is>
      </c>
      <c r="B1126" t="inlineStr">
        <is>
          <t>G87</t>
        </is>
      </c>
      <c r="C1126">
        <f>IFERROR((H23*D87)*K24,0)</f>
        <v/>
      </c>
      <c r="D1126" t="inlineStr">
        <is>
          <t>error-suppressed-source-formula</t>
        </is>
      </c>
      <c r="E1126" t="inlineStr">
        <is>
          <t>Uploaded reference workbook</t>
        </is>
      </c>
    </row>
    <row r="1127">
      <c r="A1127" t="inlineStr">
        <is>
          <t>Penutup Lantai</t>
        </is>
      </c>
      <c r="B1127" t="inlineStr">
        <is>
          <t>G88</t>
        </is>
      </c>
      <c r="C1127">
        <f>IFERROR((H23*D88)*K24,0)</f>
        <v/>
      </c>
      <c r="D1127" t="inlineStr">
        <is>
          <t>error-suppressed-source-formula</t>
        </is>
      </c>
      <c r="E1127" t="inlineStr">
        <is>
          <t>Uploaded reference workbook</t>
        </is>
      </c>
    </row>
    <row r="1128">
      <c r="A1128" t="inlineStr">
        <is>
          <t>Penutup Lantai</t>
        </is>
      </c>
      <c r="B1128" t="inlineStr">
        <is>
          <t>G89</t>
        </is>
      </c>
      <c r="C1128">
        <f>IFERROR((H23*D89)*K24,0)</f>
        <v/>
      </c>
      <c r="D1128" t="inlineStr">
        <is>
          <t>error-suppressed-source-formula</t>
        </is>
      </c>
      <c r="E1128" t="inlineStr">
        <is>
          <t>Uploaded reference workbook</t>
        </is>
      </c>
    </row>
    <row r="1129">
      <c r="A1129" t="inlineStr">
        <is>
          <t>Penutup Lantai</t>
        </is>
      </c>
      <c r="B1129" t="inlineStr">
        <is>
          <t>G90</t>
        </is>
      </c>
      <c r="C1129">
        <f>IFERROR((H23*D90)*K24,0)</f>
        <v/>
      </c>
      <c r="D1129" t="inlineStr">
        <is>
          <t>error-suppressed-source-formula</t>
        </is>
      </c>
      <c r="E1129" t="inlineStr">
        <is>
          <t>Uploaded reference workbook</t>
        </is>
      </c>
    </row>
    <row r="1130">
      <c r="A1130" t="inlineStr">
        <is>
          <t>Penutup Lantai</t>
        </is>
      </c>
      <c r="B1130" t="inlineStr">
        <is>
          <t>G95</t>
        </is>
      </c>
      <c r="C1130">
        <f>IFERROR((H24*D95)*K29,0)</f>
        <v/>
      </c>
      <c r="D1130" t="inlineStr">
        <is>
          <t>error-suppressed-source-formula</t>
        </is>
      </c>
      <c r="E1130" t="inlineStr">
        <is>
          <t>Uploaded reference workbook</t>
        </is>
      </c>
    </row>
    <row r="1131">
      <c r="A1131" t="inlineStr">
        <is>
          <t>Penutup Lantai</t>
        </is>
      </c>
      <c r="B1131" t="inlineStr">
        <is>
          <t>G96</t>
        </is>
      </c>
      <c r="C1131">
        <f>IFERROR((H24*D96)*K29,0)</f>
        <v/>
      </c>
      <c r="D1131" t="inlineStr">
        <is>
          <t>error-suppressed-source-formula</t>
        </is>
      </c>
      <c r="E1131" t="inlineStr">
        <is>
          <t>Uploaded reference workbook</t>
        </is>
      </c>
    </row>
    <row r="1132">
      <c r="A1132" t="inlineStr">
        <is>
          <t>Penutup Lantai</t>
        </is>
      </c>
      <c r="B1132" t="inlineStr">
        <is>
          <t>G97</t>
        </is>
      </c>
      <c r="C1132">
        <f>IFERROR((H24*D97)*K29,0)</f>
        <v/>
      </c>
      <c r="D1132" t="inlineStr">
        <is>
          <t>error-suppressed-source-formula</t>
        </is>
      </c>
      <c r="E1132" t="inlineStr">
        <is>
          <t>Uploaded reference workbook</t>
        </is>
      </c>
    </row>
    <row r="1133">
      <c r="A1133" t="inlineStr">
        <is>
          <t>Penutup Lantai</t>
        </is>
      </c>
      <c r="B1133" t="inlineStr">
        <is>
          <t>G98</t>
        </is>
      </c>
      <c r="C1133">
        <f>IFERROR((H24*D98)*K29,0)</f>
        <v/>
      </c>
      <c r="D1133" t="inlineStr">
        <is>
          <t>error-suppressed-source-formula</t>
        </is>
      </c>
      <c r="E1133" t="inlineStr">
        <is>
          <t>Uploaded reference workbook</t>
        </is>
      </c>
    </row>
    <row r="1134">
      <c r="A1134" t="inlineStr">
        <is>
          <t>Penutup Lantai</t>
        </is>
      </c>
      <c r="B1134" t="inlineStr">
        <is>
          <t>C100</t>
        </is>
      </c>
      <c r="C1134">
        <f>"Plint uk. "&amp;D22&amp;"x"&amp;D21&amp;" cm"</f>
        <v/>
      </c>
      <c r="D1134" t="inlineStr">
        <is>
          <t>formula</t>
        </is>
      </c>
      <c r="E1134" t="inlineStr">
        <is>
          <t>Uploaded reference workbook</t>
        </is>
      </c>
    </row>
    <row r="1135">
      <c r="A1135" t="inlineStr">
        <is>
          <t>Penutup Lantai</t>
        </is>
      </c>
      <c r="B1135" t="inlineStr">
        <is>
          <t>D100</t>
        </is>
      </c>
      <c r="C1135">
        <f>IFERROR(1.05/D23,0)</f>
        <v/>
      </c>
      <c r="D1135" t="inlineStr">
        <is>
          <t>error-suppressed-source-formula</t>
        </is>
      </c>
      <c r="E1135" t="inlineStr">
        <is>
          <t>Uploaded reference workbook</t>
        </is>
      </c>
    </row>
    <row r="1136">
      <c r="A1136" t="inlineStr">
        <is>
          <t>Penutup Lantai</t>
        </is>
      </c>
      <c r="B1136" t="inlineStr">
        <is>
          <t>G100</t>
        </is>
      </c>
      <c r="C1136">
        <f>IFERROR((H24*D100)*K29,0)</f>
        <v/>
      </c>
      <c r="D1136" t="inlineStr">
        <is>
          <t>error-suppressed-source-formula</t>
        </is>
      </c>
      <c r="E1136" t="inlineStr">
        <is>
          <t>Uploaded reference workbook</t>
        </is>
      </c>
    </row>
    <row r="1137">
      <c r="A1137" t="inlineStr">
        <is>
          <t>Penutup Lantai</t>
        </is>
      </c>
      <c r="B1137" t="inlineStr">
        <is>
          <t>G101</t>
        </is>
      </c>
      <c r="C1137">
        <f>IFERROR((H24*D101)*K29,0)</f>
        <v/>
      </c>
      <c r="D1137" t="inlineStr">
        <is>
          <t>error-suppressed-source-formula</t>
        </is>
      </c>
      <c r="E1137" t="inlineStr">
        <is>
          <t>Uploaded reference workbook</t>
        </is>
      </c>
    </row>
    <row r="1138">
      <c r="A1138" t="inlineStr">
        <is>
          <t>Penutup Lantai</t>
        </is>
      </c>
      <c r="B1138" t="inlineStr">
        <is>
          <t>G102</t>
        </is>
      </c>
      <c r="C1138">
        <f>IFERROR((H24*D102)*K29,0)</f>
        <v/>
      </c>
      <c r="D1138" t="inlineStr">
        <is>
          <t>error-suppressed-source-formula</t>
        </is>
      </c>
      <c r="E1138" t="inlineStr">
        <is>
          <t>Uploaded reference workbook</t>
        </is>
      </c>
    </row>
    <row r="1139">
      <c r="A1139" t="inlineStr">
        <is>
          <t>Penutup Lantai</t>
        </is>
      </c>
      <c r="B1139" t="inlineStr">
        <is>
          <t>G103</t>
        </is>
      </c>
      <c r="C1139">
        <f>IFERROR((H24*D103)*K29,0)</f>
        <v/>
      </c>
      <c r="D1139" t="inlineStr">
        <is>
          <t>error-suppressed-source-formula</t>
        </is>
      </c>
      <c r="E1139" t="inlineStr">
        <is>
          <t>Uploaded reference workbook</t>
        </is>
      </c>
    </row>
    <row r="1140">
      <c r="A1140" t="inlineStr">
        <is>
          <t>Penutup Dinding</t>
        </is>
      </c>
      <c r="B1140" t="inlineStr">
        <is>
          <t>N9</t>
        </is>
      </c>
      <c r="C1140">
        <f>H55</f>
        <v/>
      </c>
      <c r="D1140" t="inlineStr">
        <is>
          <t>formula</t>
        </is>
      </c>
      <c r="E1140" t="inlineStr">
        <is>
          <t>Uploaded reference workbook</t>
        </is>
      </c>
    </row>
    <row r="1141">
      <c r="A1141" t="inlineStr">
        <is>
          <t>Penutup Dinding</t>
        </is>
      </c>
      <c r="B1141" t="inlineStr">
        <is>
          <t>Q9</t>
        </is>
      </c>
      <c r="C1141">
        <f>IFERROR((P9*N9)*K9,0)</f>
        <v/>
      </c>
      <c r="D1141" t="inlineStr">
        <is>
          <t>error-suppressed-source-formula</t>
        </is>
      </c>
      <c r="E1141" t="inlineStr">
        <is>
          <t>Uploaded reference workbook</t>
        </is>
      </c>
    </row>
    <row r="1142">
      <c r="A1142" t="inlineStr">
        <is>
          <t>Penutup Dinding</t>
        </is>
      </c>
      <c r="B1142" t="inlineStr">
        <is>
          <t>N10</t>
        </is>
      </c>
      <c r="C1142">
        <f>H56</f>
        <v/>
      </c>
      <c r="D1142" t="inlineStr">
        <is>
          <t>formula</t>
        </is>
      </c>
      <c r="E1142" t="inlineStr">
        <is>
          <t>Uploaded reference workbook</t>
        </is>
      </c>
    </row>
    <row r="1143">
      <c r="A1143" t="inlineStr">
        <is>
          <t>Penutup Dinding</t>
        </is>
      </c>
      <c r="B1143" t="inlineStr">
        <is>
          <t>Q10</t>
        </is>
      </c>
      <c r="C1143">
        <f>IFERROR((P10*N10)*K10,0)</f>
        <v/>
      </c>
      <c r="D1143" t="inlineStr">
        <is>
          <t>error-suppressed-source-formula</t>
        </is>
      </c>
      <c r="E1143" t="inlineStr">
        <is>
          <t>Uploaded reference workbook</t>
        </is>
      </c>
    </row>
    <row r="1144">
      <c r="A1144" t="inlineStr">
        <is>
          <t>Penutup Dinding</t>
        </is>
      </c>
      <c r="B1144" t="inlineStr">
        <is>
          <t>H11</t>
        </is>
      </c>
      <c r="C1144">
        <f>IFERROR((H9/100)*H10/100,0)</f>
        <v/>
      </c>
      <c r="D1144" t="inlineStr">
        <is>
          <t>error-suppressed-source-formula</t>
        </is>
      </c>
      <c r="E1144" t="inlineStr">
        <is>
          <t>Uploaded reference workbook</t>
        </is>
      </c>
    </row>
    <row r="1145">
      <c r="A1145" t="inlineStr">
        <is>
          <t>Penutup Dinding</t>
        </is>
      </c>
      <c r="B1145" t="inlineStr">
        <is>
          <t>N11</t>
        </is>
      </c>
      <c r="C1145">
        <f>H57</f>
        <v/>
      </c>
      <c r="D1145" t="inlineStr">
        <is>
          <t>formula</t>
        </is>
      </c>
      <c r="E1145" t="inlineStr">
        <is>
          <t>Uploaded reference workbook</t>
        </is>
      </c>
    </row>
    <row r="1146">
      <c r="A1146" t="inlineStr">
        <is>
          <t>Penutup Dinding</t>
        </is>
      </c>
      <c r="B1146" t="inlineStr">
        <is>
          <t>Q11</t>
        </is>
      </c>
      <c r="C1146">
        <f>IFERROR((P11*N11)*K11,0)</f>
        <v/>
      </c>
      <c r="D1146" t="inlineStr">
        <is>
          <t>error-suppressed-source-formula</t>
        </is>
      </c>
      <c r="E1146" t="inlineStr">
        <is>
          <t>Uploaded reference workbook</t>
        </is>
      </c>
    </row>
    <row r="1147">
      <c r="A1147" t="inlineStr">
        <is>
          <t>Penutup Dinding</t>
        </is>
      </c>
      <c r="B1147" t="inlineStr">
        <is>
          <t>N12</t>
        </is>
      </c>
      <c r="C1147">
        <f>H58</f>
        <v/>
      </c>
      <c r="D1147" t="inlineStr">
        <is>
          <t>formula</t>
        </is>
      </c>
      <c r="E1147" t="inlineStr">
        <is>
          <t>Uploaded reference workbook</t>
        </is>
      </c>
    </row>
    <row r="1148">
      <c r="A1148" t="inlineStr">
        <is>
          <t>Penutup Dinding</t>
        </is>
      </c>
      <c r="B1148" t="inlineStr">
        <is>
          <t>Q12</t>
        </is>
      </c>
      <c r="C1148">
        <f>IFERROR((P12*N12)*K12,0)</f>
        <v/>
      </c>
      <c r="D1148" t="inlineStr">
        <is>
          <t>error-suppressed-source-formula</t>
        </is>
      </c>
      <c r="E1148" t="inlineStr">
        <is>
          <t>Uploaded reference workbook</t>
        </is>
      </c>
    </row>
    <row r="1149">
      <c r="A1149" t="inlineStr">
        <is>
          <t>Penutup Dinding</t>
        </is>
      </c>
      <c r="B1149" t="inlineStr">
        <is>
          <t>D13</t>
        </is>
      </c>
      <c r="C1149">
        <f>SUM(D9:D12)</f>
        <v/>
      </c>
      <c r="D1149" t="inlineStr">
        <is>
          <t>formula</t>
        </is>
      </c>
      <c r="E1149" t="inlineStr">
        <is>
          <t>Uploaded reference workbook</t>
        </is>
      </c>
    </row>
    <row r="1150">
      <c r="A1150" t="inlineStr">
        <is>
          <t>Penutup Dinding</t>
        </is>
      </c>
      <c r="B1150" t="inlineStr">
        <is>
          <t>Q13</t>
        </is>
      </c>
      <c r="C1150">
        <f>SUM(Q9:Q12)</f>
        <v/>
      </c>
      <c r="D1150" t="inlineStr">
        <is>
          <t>formula</t>
        </is>
      </c>
      <c r="E1150" t="inlineStr">
        <is>
          <t>Uploaded reference workbook</t>
        </is>
      </c>
    </row>
    <row r="1151">
      <c r="A1151" t="inlineStr">
        <is>
          <t>Penutup Dinding</t>
        </is>
      </c>
      <c r="B1151" t="inlineStr">
        <is>
          <t>H15</t>
        </is>
      </c>
      <c r="C1151">
        <f>IFERROR((H13/100)*H14/100,0)</f>
        <v/>
      </c>
      <c r="D1151" t="inlineStr">
        <is>
          <t>error-suppressed-source-formula</t>
        </is>
      </c>
      <c r="E1151" t="inlineStr">
        <is>
          <t>Uploaded reference workbook</t>
        </is>
      </c>
    </row>
    <row r="1152">
      <c r="A1152" t="inlineStr">
        <is>
          <t>Penutup Dinding</t>
        </is>
      </c>
      <c r="B1152" t="inlineStr">
        <is>
          <t>L15</t>
        </is>
      </c>
      <c r="C1152">
        <f>C60</f>
        <v/>
      </c>
      <c r="D1152" t="inlineStr">
        <is>
          <t>formula</t>
        </is>
      </c>
      <c r="E1152" t="inlineStr">
        <is>
          <t>Uploaded reference workbook</t>
        </is>
      </c>
    </row>
    <row r="1153">
      <c r="A1153" t="inlineStr">
        <is>
          <t>Penutup Dinding</t>
        </is>
      </c>
      <c r="B1153" t="inlineStr">
        <is>
          <t>N15</t>
        </is>
      </c>
      <c r="C1153">
        <f>G60</f>
        <v/>
      </c>
      <c r="D1153" t="inlineStr">
        <is>
          <t>formula</t>
        </is>
      </c>
      <c r="E1153" t="inlineStr">
        <is>
          <t>Uploaded reference workbook</t>
        </is>
      </c>
    </row>
    <row r="1154">
      <c r="A1154" t="inlineStr">
        <is>
          <t>Penutup Dinding</t>
        </is>
      </c>
      <c r="B1154" t="inlineStr">
        <is>
          <t>Q15</t>
        </is>
      </c>
      <c r="C1154">
        <f>IFERROR(P15*N15,0)</f>
        <v/>
      </c>
      <c r="D1154" t="inlineStr">
        <is>
          <t>error-suppressed-source-formula</t>
        </is>
      </c>
      <c r="E1154" t="inlineStr">
        <is>
          <t>Uploaded reference workbook</t>
        </is>
      </c>
    </row>
    <row r="1155">
      <c r="A1155" t="inlineStr">
        <is>
          <t>Penutup Dinding</t>
        </is>
      </c>
      <c r="B1155" t="inlineStr">
        <is>
          <t>L16</t>
        </is>
      </c>
      <c r="C1155">
        <f>C61</f>
        <v/>
      </c>
      <c r="D1155" t="inlineStr">
        <is>
          <t>formula</t>
        </is>
      </c>
      <c r="E1155" t="inlineStr">
        <is>
          <t>Uploaded reference workbook</t>
        </is>
      </c>
    </row>
    <row r="1156">
      <c r="A1156" t="inlineStr">
        <is>
          <t>Penutup Dinding</t>
        </is>
      </c>
      <c r="B1156" t="inlineStr">
        <is>
          <t>N16</t>
        </is>
      </c>
      <c r="C1156">
        <f>G61/50</f>
        <v/>
      </c>
      <c r="D1156" t="inlineStr">
        <is>
          <t>formula</t>
        </is>
      </c>
      <c r="E1156" t="inlineStr">
        <is>
          <t>Uploaded reference workbook</t>
        </is>
      </c>
    </row>
    <row r="1157">
      <c r="A1157" t="inlineStr">
        <is>
          <t>Penutup Dinding</t>
        </is>
      </c>
      <c r="B1157" t="inlineStr">
        <is>
          <t>Q16</t>
        </is>
      </c>
      <c r="C1157">
        <f>IFERROR(P16*N16,0)</f>
        <v/>
      </c>
      <c r="D1157" t="inlineStr">
        <is>
          <t>error-suppressed-source-formula</t>
        </is>
      </c>
      <c r="E1157" t="inlineStr">
        <is>
          <t>Uploaded reference workbook</t>
        </is>
      </c>
    </row>
    <row r="1158">
      <c r="A1158" t="inlineStr">
        <is>
          <t>Penutup Dinding</t>
        </is>
      </c>
      <c r="B1158" t="inlineStr">
        <is>
          <t>L17</t>
        </is>
      </c>
      <c r="C1158">
        <f>C62</f>
        <v/>
      </c>
      <c r="D1158" t="inlineStr">
        <is>
          <t>formula</t>
        </is>
      </c>
      <c r="E1158" t="inlineStr">
        <is>
          <t>Uploaded reference workbook</t>
        </is>
      </c>
    </row>
    <row r="1159">
      <c r="A1159" t="inlineStr">
        <is>
          <t>Penutup Dinding</t>
        </is>
      </c>
      <c r="B1159" t="inlineStr">
        <is>
          <t>N17</t>
        </is>
      </c>
      <c r="C1159">
        <f>G62/40</f>
        <v/>
      </c>
      <c r="D1159" t="inlineStr">
        <is>
          <t>formula</t>
        </is>
      </c>
      <c r="E1159" t="inlineStr">
        <is>
          <t>Uploaded reference workbook</t>
        </is>
      </c>
    </row>
    <row r="1160">
      <c r="A1160" t="inlineStr">
        <is>
          <t>Penutup Dinding</t>
        </is>
      </c>
      <c r="B1160" t="inlineStr">
        <is>
          <t>Q17</t>
        </is>
      </c>
      <c r="C1160">
        <f>IFERROR(P17*N17,0)</f>
        <v/>
      </c>
      <c r="D1160" t="inlineStr">
        <is>
          <t>error-suppressed-source-formula</t>
        </is>
      </c>
      <c r="E1160" t="inlineStr">
        <is>
          <t>Uploaded reference workbook</t>
        </is>
      </c>
    </row>
    <row r="1161">
      <c r="A1161" t="inlineStr">
        <is>
          <t>Penutup Dinding</t>
        </is>
      </c>
      <c r="B1161" t="inlineStr">
        <is>
          <t>D18</t>
        </is>
      </c>
      <c r="C1161">
        <f>IFERROR((D16/100)*D17/100,0)</f>
        <v/>
      </c>
      <c r="D1161" t="inlineStr">
        <is>
          <t>error-suppressed-source-formula</t>
        </is>
      </c>
      <c r="E1161" t="inlineStr">
        <is>
          <t>Uploaded reference workbook</t>
        </is>
      </c>
    </row>
    <row r="1162">
      <c r="A1162" t="inlineStr">
        <is>
          <t>Penutup Dinding</t>
        </is>
      </c>
      <c r="B1162" t="inlineStr">
        <is>
          <t>N18</t>
        </is>
      </c>
      <c r="C1162">
        <f>G63</f>
        <v/>
      </c>
      <c r="D1162" t="inlineStr">
        <is>
          <t>formula</t>
        </is>
      </c>
      <c r="E1162" t="inlineStr">
        <is>
          <t>Uploaded reference workbook</t>
        </is>
      </c>
    </row>
    <row r="1163">
      <c r="A1163" t="inlineStr">
        <is>
          <t>Penutup Dinding</t>
        </is>
      </c>
      <c r="B1163" t="inlineStr">
        <is>
          <t>Q18</t>
        </is>
      </c>
      <c r="C1163">
        <f>IFERROR(P18*N18,0)</f>
        <v/>
      </c>
      <c r="D1163" t="inlineStr">
        <is>
          <t>error-suppressed-source-formula</t>
        </is>
      </c>
      <c r="E1163" t="inlineStr">
        <is>
          <t>Uploaded reference workbook</t>
        </is>
      </c>
    </row>
    <row r="1164">
      <c r="A1164" t="inlineStr">
        <is>
          <t>Penutup Dinding</t>
        </is>
      </c>
      <c r="B1164" t="inlineStr">
        <is>
          <t>H19</t>
        </is>
      </c>
      <c r="C1164">
        <f>D13</f>
        <v/>
      </c>
      <c r="D1164" t="inlineStr">
        <is>
          <t>formula</t>
        </is>
      </c>
      <c r="E1164" t="inlineStr">
        <is>
          <t>Uploaded reference workbook</t>
        </is>
      </c>
    </row>
    <row r="1165">
      <c r="A1165" t="inlineStr">
        <is>
          <t>Penutup Dinding</t>
        </is>
      </c>
      <c r="B1165" t="inlineStr">
        <is>
          <t>L20</t>
        </is>
      </c>
      <c r="C1165">
        <f>C73</f>
        <v/>
      </c>
      <c r="D1165" t="inlineStr">
        <is>
          <t>formula</t>
        </is>
      </c>
      <c r="E1165" t="inlineStr">
        <is>
          <t>Uploaded reference workbook</t>
        </is>
      </c>
    </row>
    <row r="1166">
      <c r="A1166" t="inlineStr">
        <is>
          <t>Penutup Dinding</t>
        </is>
      </c>
      <c r="B1166" t="inlineStr">
        <is>
          <t>N20</t>
        </is>
      </c>
      <c r="C1166">
        <f>G73</f>
        <v/>
      </c>
      <c r="D1166" t="inlineStr">
        <is>
          <t>formula</t>
        </is>
      </c>
      <c r="E1166" t="inlineStr">
        <is>
          <t>Uploaded reference workbook</t>
        </is>
      </c>
    </row>
    <row r="1167">
      <c r="A1167" t="inlineStr">
        <is>
          <t>Penutup Dinding</t>
        </is>
      </c>
      <c r="B1167" t="inlineStr">
        <is>
          <t>Q20</t>
        </is>
      </c>
      <c r="C1167">
        <f>IFERROR(P20*N20,0)</f>
        <v/>
      </c>
      <c r="D1167" t="inlineStr">
        <is>
          <t>error-suppressed-source-formula</t>
        </is>
      </c>
      <c r="E1167" t="inlineStr">
        <is>
          <t>Uploaded reference workbook</t>
        </is>
      </c>
    </row>
    <row r="1168">
      <c r="A1168" t="inlineStr">
        <is>
          <t>Penutup Dinding</t>
        </is>
      </c>
      <c r="B1168" t="inlineStr">
        <is>
          <t>L21</t>
        </is>
      </c>
      <c r="C1168">
        <f>C74</f>
        <v/>
      </c>
      <c r="D1168" t="inlineStr">
        <is>
          <t>formula</t>
        </is>
      </c>
      <c r="E1168" t="inlineStr">
        <is>
          <t>Uploaded reference workbook</t>
        </is>
      </c>
    </row>
    <row r="1169">
      <c r="A1169" t="inlineStr">
        <is>
          <t>Penutup Dinding</t>
        </is>
      </c>
      <c r="B1169" t="inlineStr">
        <is>
          <t>N21</t>
        </is>
      </c>
      <c r="C1169">
        <f>G74/50</f>
        <v/>
      </c>
      <c r="D1169" t="inlineStr">
        <is>
          <t>formula</t>
        </is>
      </c>
      <c r="E1169" t="inlineStr">
        <is>
          <t>Uploaded reference workbook</t>
        </is>
      </c>
    </row>
    <row r="1170">
      <c r="A1170" t="inlineStr">
        <is>
          <t>Penutup Dinding</t>
        </is>
      </c>
      <c r="B1170" t="inlineStr">
        <is>
          <t>Q21</t>
        </is>
      </c>
      <c r="C1170">
        <f>IFERROR(P21*N21,0)</f>
        <v/>
      </c>
      <c r="D1170" t="inlineStr">
        <is>
          <t>error-suppressed-source-formula</t>
        </is>
      </c>
      <c r="E1170" t="inlineStr">
        <is>
          <t>Uploaded reference workbook</t>
        </is>
      </c>
    </row>
    <row r="1171">
      <c r="A1171" t="inlineStr">
        <is>
          <t>Penutup Dinding</t>
        </is>
      </c>
      <c r="B1171" t="inlineStr">
        <is>
          <t>N22</t>
        </is>
      </c>
      <c r="C1171">
        <f>G75</f>
        <v/>
      </c>
      <c r="D1171" t="inlineStr">
        <is>
          <t>formula</t>
        </is>
      </c>
      <c r="E1171" t="inlineStr">
        <is>
          <t>Uploaded reference workbook</t>
        </is>
      </c>
    </row>
    <row r="1172">
      <c r="A1172" t="inlineStr">
        <is>
          <t>Penutup Dinding</t>
        </is>
      </c>
      <c r="B1172" t="inlineStr">
        <is>
          <t>Q22</t>
        </is>
      </c>
      <c r="C1172">
        <f>IFERROR(P22*N22,0)</f>
        <v/>
      </c>
      <c r="D1172" t="inlineStr">
        <is>
          <t>error-suppressed-source-formula</t>
        </is>
      </c>
      <c r="E1172" t="inlineStr">
        <is>
          <t>Uploaded reference workbook</t>
        </is>
      </c>
    </row>
    <row r="1173">
      <c r="A1173" t="inlineStr">
        <is>
          <t>Penutup Dinding</t>
        </is>
      </c>
      <c r="B1173" t="inlineStr">
        <is>
          <t>L24</t>
        </is>
      </c>
      <c r="C1173">
        <f>C85</f>
        <v/>
      </c>
      <c r="D1173" t="inlineStr">
        <is>
          <t>formula</t>
        </is>
      </c>
      <c r="E1173" t="inlineStr">
        <is>
          <t>Uploaded reference workbook</t>
        </is>
      </c>
    </row>
    <row r="1174">
      <c r="A1174" t="inlineStr">
        <is>
          <t>Penutup Dinding</t>
        </is>
      </c>
      <c r="B1174" t="inlineStr">
        <is>
          <t>N24</t>
        </is>
      </c>
      <c r="C1174">
        <f>G85</f>
        <v/>
      </c>
      <c r="D1174" t="inlineStr">
        <is>
          <t>formula</t>
        </is>
      </c>
      <c r="E1174" t="inlineStr">
        <is>
          <t>Uploaded reference workbook</t>
        </is>
      </c>
    </row>
    <row r="1175">
      <c r="A1175" t="inlineStr">
        <is>
          <t>Penutup Dinding</t>
        </is>
      </c>
      <c r="B1175" t="inlineStr">
        <is>
          <t>Q24</t>
        </is>
      </c>
      <c r="C1175">
        <f>IFERROR(P24*N24,0)</f>
        <v/>
      </c>
      <c r="D1175" t="inlineStr">
        <is>
          <t>error-suppressed-source-formula</t>
        </is>
      </c>
      <c r="E1175" t="inlineStr">
        <is>
          <t>Uploaded reference workbook</t>
        </is>
      </c>
    </row>
    <row r="1176">
      <c r="A1176" t="inlineStr">
        <is>
          <t>Penutup Dinding</t>
        </is>
      </c>
      <c r="B1176" t="inlineStr">
        <is>
          <t>L25</t>
        </is>
      </c>
      <c r="C1176">
        <f>C86</f>
        <v/>
      </c>
      <c r="D1176" t="inlineStr">
        <is>
          <t>formula</t>
        </is>
      </c>
      <c r="E1176" t="inlineStr">
        <is>
          <t>Uploaded reference workbook</t>
        </is>
      </c>
    </row>
    <row r="1177">
      <c r="A1177" t="inlineStr">
        <is>
          <t>Penutup Dinding</t>
        </is>
      </c>
      <c r="B1177" t="inlineStr">
        <is>
          <t>N25</t>
        </is>
      </c>
      <c r="C1177">
        <f>G86/50</f>
        <v/>
      </c>
      <c r="D1177" t="inlineStr">
        <is>
          <t>formula</t>
        </is>
      </c>
      <c r="E1177" t="inlineStr">
        <is>
          <t>Uploaded reference workbook</t>
        </is>
      </c>
    </row>
    <row r="1178">
      <c r="A1178" t="inlineStr">
        <is>
          <t>Penutup Dinding</t>
        </is>
      </c>
      <c r="B1178" t="inlineStr">
        <is>
          <t>Q25</t>
        </is>
      </c>
      <c r="C1178">
        <f>IFERROR(P25*N25,0)</f>
        <v/>
      </c>
      <c r="D1178" t="inlineStr">
        <is>
          <t>error-suppressed-source-formula</t>
        </is>
      </c>
      <c r="E1178" t="inlineStr">
        <is>
          <t>Uploaded reference workbook</t>
        </is>
      </c>
    </row>
    <row r="1179">
      <c r="A1179" t="inlineStr">
        <is>
          <t>Penutup Dinding</t>
        </is>
      </c>
      <c r="B1179" t="inlineStr">
        <is>
          <t>L26</t>
        </is>
      </c>
      <c r="C1179">
        <f>C87</f>
        <v/>
      </c>
      <c r="D1179" t="inlineStr">
        <is>
          <t>formula</t>
        </is>
      </c>
      <c r="E1179" t="inlineStr">
        <is>
          <t>Uploaded reference workbook</t>
        </is>
      </c>
    </row>
    <row r="1180">
      <c r="A1180" t="inlineStr">
        <is>
          <t>Penutup Dinding</t>
        </is>
      </c>
      <c r="B1180" t="inlineStr">
        <is>
          <t>N26</t>
        </is>
      </c>
      <c r="C1180">
        <f>G87/40</f>
        <v/>
      </c>
      <c r="D1180" t="inlineStr">
        <is>
          <t>formula</t>
        </is>
      </c>
      <c r="E1180" t="inlineStr">
        <is>
          <t>Uploaded reference workbook</t>
        </is>
      </c>
    </row>
    <row r="1181">
      <c r="A1181" t="inlineStr">
        <is>
          <t>Penutup Dinding</t>
        </is>
      </c>
      <c r="B1181" t="inlineStr">
        <is>
          <t>Q26</t>
        </is>
      </c>
      <c r="C1181">
        <f>IFERROR(P26*N26,0)</f>
        <v/>
      </c>
      <c r="D1181" t="inlineStr">
        <is>
          <t>error-suppressed-source-formula</t>
        </is>
      </c>
      <c r="E1181" t="inlineStr">
        <is>
          <t>Uploaded reference workbook</t>
        </is>
      </c>
    </row>
    <row r="1182">
      <c r="A1182" t="inlineStr">
        <is>
          <t>Penutup Dinding</t>
        </is>
      </c>
      <c r="B1182" t="inlineStr">
        <is>
          <t>N27</t>
        </is>
      </c>
      <c r="C1182">
        <f>G88</f>
        <v/>
      </c>
      <c r="D1182" t="inlineStr">
        <is>
          <t>formula</t>
        </is>
      </c>
      <c r="E1182" t="inlineStr">
        <is>
          <t>Uploaded reference workbook</t>
        </is>
      </c>
    </row>
    <row r="1183">
      <c r="A1183" t="inlineStr">
        <is>
          <t>Penutup Dinding</t>
        </is>
      </c>
      <c r="B1183" t="inlineStr">
        <is>
          <t>Q27</t>
        </is>
      </c>
      <c r="C1183">
        <f>IFERROR(P27*N27,0)</f>
        <v/>
      </c>
      <c r="D1183" t="inlineStr">
        <is>
          <t>error-suppressed-source-formula</t>
        </is>
      </c>
      <c r="E1183" t="inlineStr">
        <is>
          <t>Uploaded reference workbook</t>
        </is>
      </c>
    </row>
    <row r="1184">
      <c r="A1184" t="inlineStr">
        <is>
          <t>Penutup Dinding</t>
        </is>
      </c>
      <c r="B1184" t="inlineStr">
        <is>
          <t>Q28</t>
        </is>
      </c>
      <c r="C1184">
        <f>IFERROR(Q15+Q16+Q17+Q18+Q20+Q21+Q22+Q24+Q25+Q26+Q27,0)</f>
        <v/>
      </c>
      <c r="D1184" t="inlineStr">
        <is>
          <t>error-suppressed-source-formula</t>
        </is>
      </c>
      <c r="E1184" t="inlineStr">
        <is>
          <t>Uploaded reference workbook</t>
        </is>
      </c>
    </row>
    <row r="1185">
      <c r="A1185" t="inlineStr">
        <is>
          <t>Penutup Dinding</t>
        </is>
      </c>
      <c r="B1185" t="inlineStr">
        <is>
          <t>Q29</t>
        </is>
      </c>
      <c r="C1185">
        <f>IFERROR(Q13+Q28,0)</f>
        <v/>
      </c>
      <c r="D1185" t="inlineStr">
        <is>
          <t>error-suppressed-source-formula</t>
        </is>
      </c>
      <c r="E1185" t="inlineStr">
        <is>
          <t>Uploaded reference workbook</t>
        </is>
      </c>
    </row>
    <row r="1186">
      <c r="A1186" t="inlineStr">
        <is>
          <t>Penutup Dinding</t>
        </is>
      </c>
      <c r="B1186" t="inlineStr">
        <is>
          <t>G55</t>
        </is>
      </c>
      <c r="C1186">
        <f>IFERROR((H19*D55)*K14,0)</f>
        <v/>
      </c>
      <c r="D1186" t="inlineStr">
        <is>
          <t>error-suppressed-source-formula</t>
        </is>
      </c>
      <c r="E1186" t="inlineStr">
        <is>
          <t>Uploaded reference workbook</t>
        </is>
      </c>
    </row>
    <row r="1187">
      <c r="A1187" t="inlineStr">
        <is>
          <t>Penutup Dinding</t>
        </is>
      </c>
      <c r="B1187" t="inlineStr">
        <is>
          <t>H55</t>
        </is>
      </c>
      <c r="C1187">
        <f>IFERROR(G55+G68+G80,0)</f>
        <v/>
      </c>
      <c r="D1187" t="inlineStr">
        <is>
          <t>error-suppressed-source-formula</t>
        </is>
      </c>
      <c r="E1187" t="inlineStr">
        <is>
          <t>Uploaded reference workbook</t>
        </is>
      </c>
    </row>
    <row r="1188">
      <c r="A1188" t="inlineStr">
        <is>
          <t>Penutup Dinding</t>
        </is>
      </c>
      <c r="B1188" t="inlineStr">
        <is>
          <t>G56</t>
        </is>
      </c>
      <c r="C1188">
        <f>IFERROR((H19*D56)*K14,0)</f>
        <v/>
      </c>
      <c r="D1188" t="inlineStr">
        <is>
          <t>error-suppressed-source-formula</t>
        </is>
      </c>
      <c r="E1188" t="inlineStr">
        <is>
          <t>Uploaded reference workbook</t>
        </is>
      </c>
    </row>
    <row r="1189">
      <c r="A1189" t="inlineStr">
        <is>
          <t>Penutup Dinding</t>
        </is>
      </c>
      <c r="B1189" t="inlineStr">
        <is>
          <t>H56</t>
        </is>
      </c>
      <c r="C1189">
        <f>IFERROR(G56+G69+G81,0)</f>
        <v/>
      </c>
      <c r="D1189" t="inlineStr">
        <is>
          <t>error-suppressed-source-formula</t>
        </is>
      </c>
      <c r="E1189" t="inlineStr">
        <is>
          <t>Uploaded reference workbook</t>
        </is>
      </c>
    </row>
    <row r="1190">
      <c r="A1190" t="inlineStr">
        <is>
          <t>Penutup Dinding</t>
        </is>
      </c>
      <c r="B1190" t="inlineStr">
        <is>
          <t>G57</t>
        </is>
      </c>
      <c r="C1190">
        <f>IFERROR((H19*D57)*K14,0)</f>
        <v/>
      </c>
      <c r="D1190" t="inlineStr">
        <is>
          <t>error-suppressed-source-formula</t>
        </is>
      </c>
      <c r="E1190" t="inlineStr">
        <is>
          <t>Uploaded reference workbook</t>
        </is>
      </c>
    </row>
    <row r="1191">
      <c r="A1191" t="inlineStr">
        <is>
          <t>Penutup Dinding</t>
        </is>
      </c>
      <c r="B1191" t="inlineStr">
        <is>
          <t>H57</t>
        </is>
      </c>
      <c r="C1191">
        <f>IFERROR(G57+G70+G82,0)</f>
        <v/>
      </c>
      <c r="D1191" t="inlineStr">
        <is>
          <t>error-suppressed-source-formula</t>
        </is>
      </c>
      <c r="E1191" t="inlineStr">
        <is>
          <t>Uploaded reference workbook</t>
        </is>
      </c>
    </row>
    <row r="1192">
      <c r="A1192" t="inlineStr">
        <is>
          <t>Penutup Dinding</t>
        </is>
      </c>
      <c r="B1192" t="inlineStr">
        <is>
          <t>G58</t>
        </is>
      </c>
      <c r="C1192">
        <f>IFERROR((H19*D58)*K14,0)</f>
        <v/>
      </c>
      <c r="D1192" t="inlineStr">
        <is>
          <t>error-suppressed-source-formula</t>
        </is>
      </c>
      <c r="E1192" t="inlineStr">
        <is>
          <t>Uploaded reference workbook</t>
        </is>
      </c>
    </row>
    <row r="1193">
      <c r="A1193" t="inlineStr">
        <is>
          <t>Penutup Dinding</t>
        </is>
      </c>
      <c r="B1193" t="inlineStr">
        <is>
          <t>H58</t>
        </is>
      </c>
      <c r="C1193">
        <f>IFERROR(G58+G71+G83,0)</f>
        <v/>
      </c>
      <c r="D1193" t="inlineStr">
        <is>
          <t>error-suppressed-source-formula</t>
        </is>
      </c>
      <c r="E1193" t="inlineStr">
        <is>
          <t>Uploaded reference workbook</t>
        </is>
      </c>
    </row>
    <row r="1194">
      <c r="A1194" t="inlineStr">
        <is>
          <t>Penutup Dinding</t>
        </is>
      </c>
      <c r="B1194" t="inlineStr">
        <is>
          <t>C60</t>
        </is>
      </c>
      <c r="C1194">
        <f>"Keramik Dinding "&amp;D17&amp;"x"&amp;D16&amp;"cm"</f>
        <v/>
      </c>
      <c r="D1194" t="inlineStr">
        <is>
          <t>formula</t>
        </is>
      </c>
      <c r="E1194" t="inlineStr">
        <is>
          <t>Uploaded reference workbook</t>
        </is>
      </c>
    </row>
    <row r="1195">
      <c r="A1195" t="inlineStr">
        <is>
          <t>Penutup Dinding</t>
        </is>
      </c>
      <c r="B1195" t="inlineStr">
        <is>
          <t>D60</t>
        </is>
      </c>
      <c r="C1195">
        <f>IFERROR(1.04/D18,0)</f>
        <v/>
      </c>
      <c r="D1195" t="inlineStr">
        <is>
          <t>error-suppressed-source-formula</t>
        </is>
      </c>
      <c r="E1195" t="inlineStr">
        <is>
          <t>Uploaded reference workbook</t>
        </is>
      </c>
    </row>
    <row r="1196">
      <c r="A1196" t="inlineStr">
        <is>
          <t>Penutup Dinding</t>
        </is>
      </c>
      <c r="B1196" t="inlineStr">
        <is>
          <t>G60</t>
        </is>
      </c>
      <c r="C1196">
        <f>IFERROR((H19*D60)*K14,0)</f>
        <v/>
      </c>
      <c r="D1196" t="inlineStr">
        <is>
          <t>error-suppressed-source-formula</t>
        </is>
      </c>
      <c r="E1196" t="inlineStr">
        <is>
          <t>Uploaded reference workbook</t>
        </is>
      </c>
    </row>
    <row r="1197">
      <c r="A1197" t="inlineStr">
        <is>
          <t>Penutup Dinding</t>
        </is>
      </c>
      <c r="B1197" t="inlineStr">
        <is>
          <t>G61</t>
        </is>
      </c>
      <c r="C1197">
        <f>IFERROR((H19*D61)*K14,0)</f>
        <v/>
      </c>
      <c r="D1197" t="inlineStr">
        <is>
          <t>error-suppressed-source-formula</t>
        </is>
      </c>
      <c r="E1197" t="inlineStr">
        <is>
          <t>Uploaded reference workbook</t>
        </is>
      </c>
    </row>
    <row r="1198">
      <c r="A1198" t="inlineStr">
        <is>
          <t>Penutup Dinding</t>
        </is>
      </c>
      <c r="B1198" t="inlineStr">
        <is>
          <t>G62</t>
        </is>
      </c>
      <c r="C1198">
        <f>IFERROR((H19*D62)*K14,0)</f>
        <v/>
      </c>
      <c r="D1198" t="inlineStr">
        <is>
          <t>error-suppressed-source-formula</t>
        </is>
      </c>
      <c r="E1198" t="inlineStr">
        <is>
          <t>Uploaded reference workbook</t>
        </is>
      </c>
    </row>
    <row r="1199">
      <c r="A1199" t="inlineStr">
        <is>
          <t>Penutup Dinding</t>
        </is>
      </c>
      <c r="B1199" t="inlineStr">
        <is>
          <t>G63</t>
        </is>
      </c>
      <c r="C1199">
        <f>IFERROR((H19*D63)*K14,0)</f>
        <v/>
      </c>
      <c r="D1199" t="inlineStr">
        <is>
          <t>error-suppressed-source-formula</t>
        </is>
      </c>
      <c r="E1199" t="inlineStr">
        <is>
          <t>Uploaded reference workbook</t>
        </is>
      </c>
    </row>
    <row r="1200">
      <c r="A1200" t="inlineStr">
        <is>
          <t>Penutup Dinding</t>
        </is>
      </c>
      <c r="B1200" t="inlineStr">
        <is>
          <t>G68</t>
        </is>
      </c>
      <c r="C1200">
        <f>IFERROR((H19*D68)*K19,0)</f>
        <v/>
      </c>
      <c r="D1200" t="inlineStr">
        <is>
          <t>error-suppressed-source-formula</t>
        </is>
      </c>
      <c r="E1200" t="inlineStr">
        <is>
          <t>Uploaded reference workbook</t>
        </is>
      </c>
    </row>
    <row r="1201">
      <c r="A1201" t="inlineStr">
        <is>
          <t>Penutup Dinding</t>
        </is>
      </c>
      <c r="B1201" t="inlineStr">
        <is>
          <t>G69</t>
        </is>
      </c>
      <c r="C1201">
        <f>IFERROR((H19*D69)*K19,0)</f>
        <v/>
      </c>
      <c r="D1201" t="inlineStr">
        <is>
          <t>error-suppressed-source-formula</t>
        </is>
      </c>
      <c r="E1201" t="inlineStr">
        <is>
          <t>Uploaded reference workbook</t>
        </is>
      </c>
    </row>
    <row r="1202">
      <c r="A1202" t="inlineStr">
        <is>
          <t>Penutup Dinding</t>
        </is>
      </c>
      <c r="B1202" t="inlineStr">
        <is>
          <t>G70</t>
        </is>
      </c>
      <c r="C1202">
        <f>IFERROR((H19*D70)*K19,0)</f>
        <v/>
      </c>
      <c r="D1202" t="inlineStr">
        <is>
          <t>error-suppressed-source-formula</t>
        </is>
      </c>
      <c r="E1202" t="inlineStr">
        <is>
          <t>Uploaded reference workbook</t>
        </is>
      </c>
    </row>
    <row r="1203">
      <c r="A1203" t="inlineStr">
        <is>
          <t>Penutup Dinding</t>
        </is>
      </c>
      <c r="B1203" t="inlineStr">
        <is>
          <t>G71</t>
        </is>
      </c>
      <c r="C1203">
        <f>IFERROR((H19*D71)*K19,0)</f>
        <v/>
      </c>
      <c r="D1203" t="inlineStr">
        <is>
          <t>error-suppressed-source-formula</t>
        </is>
      </c>
      <c r="E1203" t="inlineStr">
        <is>
          <t>Uploaded reference workbook</t>
        </is>
      </c>
    </row>
    <row r="1204">
      <c r="A1204" t="inlineStr">
        <is>
          <t>Penutup Dinding</t>
        </is>
      </c>
      <c r="B1204" t="inlineStr">
        <is>
          <t>C73</t>
        </is>
      </c>
      <c r="C1204">
        <f>"Homogeneous "&amp;H10&amp;"x"&amp;H9&amp;"cm"</f>
        <v/>
      </c>
      <c r="D1204" t="inlineStr">
        <is>
          <t>formula</t>
        </is>
      </c>
      <c r="E1204" t="inlineStr">
        <is>
          <t>Uploaded reference workbook</t>
        </is>
      </c>
    </row>
    <row r="1205">
      <c r="A1205" t="inlineStr">
        <is>
          <t>Penutup Dinding</t>
        </is>
      </c>
      <c r="B1205" t="inlineStr">
        <is>
          <t>G73</t>
        </is>
      </c>
      <c r="C1205">
        <f>IFERROR((H19*D73)*K19,0)</f>
        <v/>
      </c>
      <c r="D1205" t="inlineStr">
        <is>
          <t>error-suppressed-source-formula</t>
        </is>
      </c>
      <c r="E1205" t="inlineStr">
        <is>
          <t>Uploaded reference workbook</t>
        </is>
      </c>
    </row>
    <row r="1206">
      <c r="A1206" t="inlineStr">
        <is>
          <t>Penutup Dinding</t>
        </is>
      </c>
      <c r="B1206" t="inlineStr">
        <is>
          <t>G74</t>
        </is>
      </c>
      <c r="C1206">
        <f>IFERROR((H19*D74)*K19,0)</f>
        <v/>
      </c>
      <c r="D1206" t="inlineStr">
        <is>
          <t>error-suppressed-source-formula</t>
        </is>
      </c>
      <c r="E1206" t="inlineStr">
        <is>
          <t>Uploaded reference workbook</t>
        </is>
      </c>
    </row>
    <row r="1207">
      <c r="A1207" t="inlineStr">
        <is>
          <t>Penutup Dinding</t>
        </is>
      </c>
      <c r="B1207" t="inlineStr">
        <is>
          <t>G75</t>
        </is>
      </c>
      <c r="C1207">
        <f>IFERROR((H19*D75)*K19,0)</f>
        <v/>
      </c>
      <c r="D1207" t="inlineStr">
        <is>
          <t>error-suppressed-source-formula</t>
        </is>
      </c>
      <c r="E1207" t="inlineStr">
        <is>
          <t>Uploaded reference workbook</t>
        </is>
      </c>
    </row>
    <row r="1208">
      <c r="A1208" t="inlineStr">
        <is>
          <t>Penutup Dinding</t>
        </is>
      </c>
      <c r="B1208" t="inlineStr">
        <is>
          <t>G80</t>
        </is>
      </c>
      <c r="C1208">
        <f>IFERROR((H19*D80)*K23,0)</f>
        <v/>
      </c>
      <c r="D1208" t="inlineStr">
        <is>
          <t>error-suppressed-source-formula</t>
        </is>
      </c>
      <c r="E1208" t="inlineStr">
        <is>
          <t>Uploaded reference workbook</t>
        </is>
      </c>
    </row>
    <row r="1209">
      <c r="A1209" t="inlineStr">
        <is>
          <t>Penutup Dinding</t>
        </is>
      </c>
      <c r="B1209" t="inlineStr">
        <is>
          <t>G81</t>
        </is>
      </c>
      <c r="C1209">
        <f>IFERROR((H19*D81)*K23,0)</f>
        <v/>
      </c>
      <c r="D1209" t="inlineStr">
        <is>
          <t>error-suppressed-source-formula</t>
        </is>
      </c>
      <c r="E1209" t="inlineStr">
        <is>
          <t>Uploaded reference workbook</t>
        </is>
      </c>
    </row>
    <row r="1210">
      <c r="A1210" t="inlineStr">
        <is>
          <t>Penutup Dinding</t>
        </is>
      </c>
      <c r="B1210" t="inlineStr">
        <is>
          <t>G82</t>
        </is>
      </c>
      <c r="C1210">
        <f>IFERROR((H19*D82)*K23,0)</f>
        <v/>
      </c>
      <c r="D1210" t="inlineStr">
        <is>
          <t>error-suppressed-source-formula</t>
        </is>
      </c>
      <c r="E1210" t="inlineStr">
        <is>
          <t>Uploaded reference workbook</t>
        </is>
      </c>
    </row>
    <row r="1211">
      <c r="A1211" t="inlineStr">
        <is>
          <t>Penutup Dinding</t>
        </is>
      </c>
      <c r="B1211" t="inlineStr">
        <is>
          <t>G83</t>
        </is>
      </c>
      <c r="C1211">
        <f>IFERROR((H19*D83)*K23,0)</f>
        <v/>
      </c>
      <c r="D1211" t="inlineStr">
        <is>
          <t>error-suppressed-source-formula</t>
        </is>
      </c>
      <c r="E1211" t="inlineStr">
        <is>
          <t>Uploaded reference workbook</t>
        </is>
      </c>
    </row>
    <row r="1212">
      <c r="A1212" t="inlineStr">
        <is>
          <t>Penutup Dinding</t>
        </is>
      </c>
      <c r="B1212" t="inlineStr">
        <is>
          <t>C85</t>
        </is>
      </c>
      <c r="C1212">
        <f>"Porselen "&amp;H14&amp;"x"&amp;H13&amp;"cm"</f>
        <v/>
      </c>
      <c r="D1212" t="inlineStr">
        <is>
          <t>formula</t>
        </is>
      </c>
      <c r="E1212" t="inlineStr">
        <is>
          <t>Uploaded reference workbook</t>
        </is>
      </c>
    </row>
    <row r="1213">
      <c r="A1213" t="inlineStr">
        <is>
          <t>Penutup Dinding</t>
        </is>
      </c>
      <c r="B1213" t="inlineStr">
        <is>
          <t>G85</t>
        </is>
      </c>
      <c r="C1213">
        <f>IFERROR((H19*D85)*K23,0)</f>
        <v/>
      </c>
      <c r="D1213" t="inlineStr">
        <is>
          <t>error-suppressed-source-formula</t>
        </is>
      </c>
      <c r="E1213" t="inlineStr">
        <is>
          <t>Uploaded reference workbook</t>
        </is>
      </c>
    </row>
    <row r="1214">
      <c r="A1214" t="inlineStr">
        <is>
          <t>Penutup Dinding</t>
        </is>
      </c>
      <c r="B1214" t="inlineStr">
        <is>
          <t>G86</t>
        </is>
      </c>
      <c r="C1214">
        <f>IFERROR((H19*D86)*K23,0)</f>
        <v/>
      </c>
      <c r="D1214" t="inlineStr">
        <is>
          <t>error-suppressed-source-formula</t>
        </is>
      </c>
      <c r="E1214" t="inlineStr">
        <is>
          <t>Uploaded reference workbook</t>
        </is>
      </c>
    </row>
    <row r="1215">
      <c r="A1215" t="inlineStr">
        <is>
          <t>Penutup Dinding</t>
        </is>
      </c>
      <c r="B1215" t="inlineStr">
        <is>
          <t>G87</t>
        </is>
      </c>
      <c r="C1215">
        <f>IFERROR((H19*D87)*K23,0)</f>
        <v/>
      </c>
      <c r="D1215" t="inlineStr">
        <is>
          <t>error-suppressed-source-formula</t>
        </is>
      </c>
      <c r="E1215" t="inlineStr">
        <is>
          <t>Uploaded reference workbook</t>
        </is>
      </c>
    </row>
    <row r="1216">
      <c r="A1216" t="inlineStr">
        <is>
          <t>Penutup Dinding</t>
        </is>
      </c>
      <c r="B1216" t="inlineStr">
        <is>
          <t>G88</t>
        </is>
      </c>
      <c r="C1216">
        <f>IFERROR((H19*D88)*K23,0)</f>
        <v/>
      </c>
      <c r="D1216" t="inlineStr">
        <is>
          <t>error-suppressed-source-formula</t>
        </is>
      </c>
      <c r="E1216" t="inlineStr">
        <is>
          <t>Uploaded reference workbook</t>
        </is>
      </c>
    </row>
    <row r="1217">
      <c r="A1217" t="inlineStr">
        <is>
          <t>Plafon</t>
        </is>
      </c>
      <c r="B1217" t="inlineStr">
        <is>
          <t>D5</t>
        </is>
      </c>
      <c r="C1217">
        <f>"Pemasangan Plafon "&amp;J8&amp; " m²"</f>
        <v/>
      </c>
      <c r="D1217" t="inlineStr">
        <is>
          <t>formula</t>
        </is>
      </c>
      <c r="E1217" t="inlineStr">
        <is>
          <t>Uploaded reference workbook</t>
        </is>
      </c>
    </row>
    <row r="1218">
      <c r="A1218" t="inlineStr">
        <is>
          <t>Plafon</t>
        </is>
      </c>
      <c r="B1218" t="inlineStr">
        <is>
          <t>J6</t>
        </is>
      </c>
      <c r="C1218">
        <f>E8+E9</f>
        <v/>
      </c>
      <c r="D1218" t="inlineStr">
        <is>
          <t>formula</t>
        </is>
      </c>
      <c r="E1218" t="inlineStr">
        <is>
          <t>Uploaded reference workbook</t>
        </is>
      </c>
    </row>
    <row r="1219">
      <c r="A1219" t="inlineStr">
        <is>
          <t>Plafon</t>
        </is>
      </c>
      <c r="B1219" t="inlineStr">
        <is>
          <t>J8</t>
        </is>
      </c>
      <c r="C1219">
        <f>IFERROR(E8*E9,0)</f>
        <v/>
      </c>
      <c r="D1219" t="inlineStr">
        <is>
          <t>error-suppressed-source-formula</t>
        </is>
      </c>
      <c r="E1219" t="inlineStr">
        <is>
          <t>Uploaded reference workbook</t>
        </is>
      </c>
    </row>
    <row r="1220">
      <c r="A1220" t="inlineStr">
        <is>
          <t>Plafon</t>
        </is>
      </c>
      <c r="B1220" t="inlineStr">
        <is>
          <t>J9</t>
        </is>
      </c>
      <c r="C1220">
        <f>+IFERROR((E8+E9)*2,0)</f>
        <v/>
      </c>
      <c r="D1220" t="inlineStr">
        <is>
          <t>error-suppressed-source-formula</t>
        </is>
      </c>
      <c r="E1220" t="inlineStr">
        <is>
          <t>Uploaded reference workbook</t>
        </is>
      </c>
    </row>
    <row r="1221">
      <c r="A1221" t="inlineStr">
        <is>
          <t>Plafon</t>
        </is>
      </c>
      <c r="B1221" t="inlineStr">
        <is>
          <t>J10</t>
        </is>
      </c>
      <c r="C1221">
        <f>IFERROR(E8*E9,0)</f>
        <v/>
      </c>
      <c r="D1221" t="inlineStr">
        <is>
          <t>error-suppressed-source-formula</t>
        </is>
      </c>
      <c r="E1221" t="inlineStr">
        <is>
          <t>Uploaded reference workbook</t>
        </is>
      </c>
    </row>
    <row r="1222">
      <c r="A1222" t="inlineStr">
        <is>
          <t>Plafon</t>
        </is>
      </c>
      <c r="B1222" t="inlineStr">
        <is>
          <t>E16</t>
        </is>
      </c>
      <c r="C1222">
        <f>IFERROR((J8*0.255),0)</f>
        <v/>
      </c>
      <c r="D1222" t="inlineStr">
        <is>
          <t>error-suppressed-source-formula</t>
        </is>
      </c>
      <c r="E1222" t="inlineStr">
        <is>
          <t>Uploaded reference workbook</t>
        </is>
      </c>
    </row>
    <row r="1223">
      <c r="A1223" t="inlineStr">
        <is>
          <t>Plafon</t>
        </is>
      </c>
      <c r="B1223" t="inlineStr">
        <is>
          <t>I16</t>
        </is>
      </c>
      <c r="C1223">
        <f>((G16*E16*B16))</f>
        <v/>
      </c>
      <c r="D1223" t="inlineStr">
        <is>
          <t>formula</t>
        </is>
      </c>
      <c r="E1223" t="inlineStr">
        <is>
          <t>Uploaded reference workbook</t>
        </is>
      </c>
    </row>
    <row r="1224">
      <c r="A1224" t="inlineStr">
        <is>
          <t>Plafon</t>
        </is>
      </c>
      <c r="B1224" t="inlineStr">
        <is>
          <t>O16</t>
        </is>
      </c>
      <c r="C1224">
        <f>IFERROR((J8*0.405),0)</f>
        <v/>
      </c>
      <c r="D1224" t="inlineStr">
        <is>
          <t>error-suppressed-source-formula</t>
        </is>
      </c>
      <c r="E1224" t="inlineStr">
        <is>
          <t>Uploaded reference workbook</t>
        </is>
      </c>
    </row>
    <row r="1225">
      <c r="A1225" t="inlineStr">
        <is>
          <t>Plafon</t>
        </is>
      </c>
      <c r="B1225" t="inlineStr">
        <is>
          <t>S16</t>
        </is>
      </c>
      <c r="C1225">
        <f>((Q16*O16*L16))</f>
        <v/>
      </c>
      <c r="D1225" t="inlineStr">
        <is>
          <t>formula</t>
        </is>
      </c>
      <c r="E1225" t="inlineStr">
        <is>
          <t>Uploaded reference workbook</t>
        </is>
      </c>
    </row>
    <row r="1226">
      <c r="A1226" t="inlineStr">
        <is>
          <t>Plafon</t>
        </is>
      </c>
      <c r="B1226" t="inlineStr">
        <is>
          <t>E17</t>
        </is>
      </c>
      <c r="C1226">
        <f>((J8*0.395))</f>
        <v/>
      </c>
      <c r="D1226" t="inlineStr">
        <is>
          <t>formula</t>
        </is>
      </c>
      <c r="E1226" t="inlineStr">
        <is>
          <t>Uploaded reference workbook</t>
        </is>
      </c>
    </row>
    <row r="1227">
      <c r="A1227" t="inlineStr">
        <is>
          <t>Plafon</t>
        </is>
      </c>
      <c r="B1227" t="inlineStr">
        <is>
          <t>I17</t>
        </is>
      </c>
      <c r="C1227">
        <f>((G17*E17*B17))</f>
        <v/>
      </c>
      <c r="D1227" t="inlineStr">
        <is>
          <t>formula</t>
        </is>
      </c>
      <c r="E1227" t="inlineStr">
        <is>
          <t>Uploaded reference workbook</t>
        </is>
      </c>
    </row>
    <row r="1228">
      <c r="A1228" t="inlineStr">
        <is>
          <t>Plafon</t>
        </is>
      </c>
      <c r="B1228" t="inlineStr">
        <is>
          <t>O17</t>
        </is>
      </c>
      <c r="C1228">
        <f>((J8*0.445))</f>
        <v/>
      </c>
      <c r="D1228" t="inlineStr">
        <is>
          <t>formula</t>
        </is>
      </c>
      <c r="E1228" t="inlineStr">
        <is>
          <t>Uploaded reference workbook</t>
        </is>
      </c>
    </row>
    <row r="1229">
      <c r="A1229" t="inlineStr">
        <is>
          <t>Plafon</t>
        </is>
      </c>
      <c r="B1229" t="inlineStr">
        <is>
          <t>S17</t>
        </is>
      </c>
      <c r="C1229">
        <f>((Q17*O17*L17))</f>
        <v/>
      </c>
      <c r="D1229" t="inlineStr">
        <is>
          <t>formula</t>
        </is>
      </c>
      <c r="E1229" t="inlineStr">
        <is>
          <t>Uploaded reference workbook</t>
        </is>
      </c>
    </row>
    <row r="1230">
      <c r="A1230" t="inlineStr">
        <is>
          <t>Plafon</t>
        </is>
      </c>
      <c r="B1230" t="inlineStr">
        <is>
          <t>E18</t>
        </is>
      </c>
      <c r="C1230">
        <f>((J8*0.0395))</f>
        <v/>
      </c>
      <c r="D1230" t="inlineStr">
        <is>
          <t>formula</t>
        </is>
      </c>
      <c r="E1230" t="inlineStr">
        <is>
          <t>Uploaded reference workbook</t>
        </is>
      </c>
    </row>
    <row r="1231">
      <c r="A1231" t="inlineStr">
        <is>
          <t>Plafon</t>
        </is>
      </c>
      <c r="B1231" t="inlineStr">
        <is>
          <t>I18</t>
        </is>
      </c>
      <c r="C1231">
        <f>((G18*E18*B18))</f>
        <v/>
      </c>
      <c r="D1231" t="inlineStr">
        <is>
          <t>formula</t>
        </is>
      </c>
      <c r="E1231" t="inlineStr">
        <is>
          <t>Uploaded reference workbook</t>
        </is>
      </c>
    </row>
    <row r="1232">
      <c r="A1232" t="inlineStr">
        <is>
          <t>Plafon</t>
        </is>
      </c>
      <c r="B1232" t="inlineStr">
        <is>
          <t>O18</t>
        </is>
      </c>
      <c r="C1232">
        <f>((J8*0.0445))</f>
        <v/>
      </c>
      <c r="D1232" t="inlineStr">
        <is>
          <t>formula</t>
        </is>
      </c>
      <c r="E1232" t="inlineStr">
        <is>
          <t>Uploaded reference workbook</t>
        </is>
      </c>
    </row>
    <row r="1233">
      <c r="A1233" t="inlineStr">
        <is>
          <t>Plafon</t>
        </is>
      </c>
      <c r="B1233" t="inlineStr">
        <is>
          <t>S18</t>
        </is>
      </c>
      <c r="C1233">
        <f>((Q18*O18*L18))</f>
        <v/>
      </c>
      <c r="D1233" t="inlineStr">
        <is>
          <t>formula</t>
        </is>
      </c>
      <c r="E1233" t="inlineStr">
        <is>
          <t>Uploaded reference workbook</t>
        </is>
      </c>
    </row>
    <row r="1234">
      <c r="A1234" t="inlineStr">
        <is>
          <t>Plafon</t>
        </is>
      </c>
      <c r="B1234" t="inlineStr">
        <is>
          <t>E19</t>
        </is>
      </c>
      <c r="C1234">
        <f>((J8*0.0131))</f>
        <v/>
      </c>
      <c r="D1234" t="inlineStr">
        <is>
          <t>formula</t>
        </is>
      </c>
      <c r="E1234" t="inlineStr">
        <is>
          <t>Uploaded reference workbook</t>
        </is>
      </c>
    </row>
    <row r="1235">
      <c r="A1235" t="inlineStr">
        <is>
          <t>Plafon</t>
        </is>
      </c>
      <c r="B1235" t="inlineStr">
        <is>
          <t>I19</t>
        </is>
      </c>
      <c r="C1235">
        <f>((G19*E19*B19))</f>
        <v/>
      </c>
      <c r="D1235" t="inlineStr">
        <is>
          <t>formula</t>
        </is>
      </c>
      <c r="E1235" t="inlineStr">
        <is>
          <t>Uploaded reference workbook</t>
        </is>
      </c>
    </row>
    <row r="1236">
      <c r="A1236" t="inlineStr">
        <is>
          <t>Plafon</t>
        </is>
      </c>
      <c r="B1236" t="inlineStr">
        <is>
          <t>O19</t>
        </is>
      </c>
      <c r="C1236">
        <f>((J8*0.0148))</f>
        <v/>
      </c>
      <c r="D1236" t="inlineStr">
        <is>
          <t>formula</t>
        </is>
      </c>
      <c r="E1236" t="inlineStr">
        <is>
          <t>Uploaded reference workbook</t>
        </is>
      </c>
    </row>
    <row r="1237">
      <c r="A1237" t="inlineStr">
        <is>
          <t>Plafon</t>
        </is>
      </c>
      <c r="B1237" t="inlineStr">
        <is>
          <t>S19</t>
        </is>
      </c>
      <c r="C1237">
        <f>((Q19*O19*L19))</f>
        <v/>
      </c>
      <c r="D1237" t="inlineStr">
        <is>
          <t>formula</t>
        </is>
      </c>
      <c r="E1237" t="inlineStr">
        <is>
          <t>Uploaded reference workbook</t>
        </is>
      </c>
    </row>
    <row r="1238">
      <c r="A1238" t="inlineStr">
        <is>
          <t>Plafon</t>
        </is>
      </c>
      <c r="B1238" t="inlineStr">
        <is>
          <t>I20</t>
        </is>
      </c>
      <c r="C1238">
        <f>SUM(I16:J19)</f>
        <v/>
      </c>
      <c r="D1238" t="inlineStr">
        <is>
          <t>formula</t>
        </is>
      </c>
      <c r="E1238" t="inlineStr">
        <is>
          <t>Uploaded reference workbook</t>
        </is>
      </c>
    </row>
    <row r="1239">
      <c r="A1239" t="inlineStr">
        <is>
          <t>Plafon</t>
        </is>
      </c>
      <c r="B1239" t="inlineStr">
        <is>
          <t>S20</t>
        </is>
      </c>
      <c r="C1239">
        <f>SUM(S16:T19)</f>
        <v/>
      </c>
      <c r="D1239" t="inlineStr">
        <is>
          <t>formula</t>
        </is>
      </c>
      <c r="E1239" t="inlineStr">
        <is>
          <t>Uploaded reference workbook</t>
        </is>
      </c>
    </row>
    <row r="1240">
      <c r="A1240" t="inlineStr">
        <is>
          <t>Plafon</t>
        </is>
      </c>
      <c r="B1240" t="inlineStr">
        <is>
          <t>E22</t>
        </is>
      </c>
      <c r="C1240">
        <f>IFERROR(J8*0.0163,0)</f>
        <v/>
      </c>
      <c r="D1240" t="inlineStr">
        <is>
          <t>error-suppressed-source-formula</t>
        </is>
      </c>
      <c r="E1240" t="inlineStr">
        <is>
          <t>Uploaded reference workbook</t>
        </is>
      </c>
    </row>
    <row r="1241">
      <c r="A1241" t="inlineStr">
        <is>
          <t>Plafon</t>
        </is>
      </c>
      <c r="B1241" t="inlineStr">
        <is>
          <t>I22</t>
        </is>
      </c>
      <c r="C1241">
        <f>((G22*E22))</f>
        <v/>
      </c>
      <c r="D1241" t="inlineStr">
        <is>
          <t>formula</t>
        </is>
      </c>
      <c r="E1241" t="inlineStr">
        <is>
          <t>Uploaded reference workbook</t>
        </is>
      </c>
    </row>
    <row r="1242">
      <c r="A1242" t="inlineStr">
        <is>
          <t>Plafon</t>
        </is>
      </c>
      <c r="B1242" t="inlineStr">
        <is>
          <t>O22</t>
        </is>
      </c>
      <c r="C1242">
        <f>IFERROR(J8*4,0)</f>
        <v/>
      </c>
      <c r="D1242" t="inlineStr">
        <is>
          <t>error-suppressed-source-formula</t>
        </is>
      </c>
      <c r="E1242" t="inlineStr">
        <is>
          <t>Uploaded reference workbook</t>
        </is>
      </c>
    </row>
    <row r="1243">
      <c r="A1243" t="inlineStr">
        <is>
          <t>Plafon</t>
        </is>
      </c>
      <c r="B1243" t="inlineStr">
        <is>
          <t>S22</t>
        </is>
      </c>
      <c r="C1243">
        <f>((Q22*O22))</f>
        <v/>
      </c>
      <c r="D1243" t="inlineStr">
        <is>
          <t>formula</t>
        </is>
      </c>
      <c r="E1243" t="inlineStr">
        <is>
          <t>Uploaded reference workbook</t>
        </is>
      </c>
    </row>
    <row r="1244">
      <c r="A1244" t="inlineStr">
        <is>
          <t>Plafon</t>
        </is>
      </c>
      <c r="B1244" t="inlineStr">
        <is>
          <t>E23</t>
        </is>
      </c>
      <c r="C1244">
        <f>IFERROR(J8*0.25,0)</f>
        <v/>
      </c>
      <c r="D1244" t="inlineStr">
        <is>
          <t>error-suppressed-source-formula</t>
        </is>
      </c>
      <c r="E1244" t="inlineStr">
        <is>
          <t>Uploaded reference workbook</t>
        </is>
      </c>
    </row>
    <row r="1245">
      <c r="A1245" t="inlineStr">
        <is>
          <t>Plafon</t>
        </is>
      </c>
      <c r="B1245" t="inlineStr">
        <is>
          <t>I23</t>
        </is>
      </c>
      <c r="C1245">
        <f>((G23*E23))</f>
        <v/>
      </c>
      <c r="D1245" t="inlineStr">
        <is>
          <t>formula</t>
        </is>
      </c>
      <c r="E1245" t="inlineStr">
        <is>
          <t>Uploaded reference workbook</t>
        </is>
      </c>
    </row>
    <row r="1246">
      <c r="A1246" t="inlineStr">
        <is>
          <t>Plafon</t>
        </is>
      </c>
      <c r="B1246" t="inlineStr">
        <is>
          <t>O23</t>
        </is>
      </c>
      <c r="C1246">
        <f>IFERROR(J8*0.05,0)</f>
        <v/>
      </c>
      <c r="D1246" t="inlineStr">
        <is>
          <t>error-suppressed-source-formula</t>
        </is>
      </c>
      <c r="E1246" t="inlineStr">
        <is>
          <t>Uploaded reference workbook</t>
        </is>
      </c>
    </row>
    <row r="1247">
      <c r="A1247" t="inlineStr">
        <is>
          <t>Plafon</t>
        </is>
      </c>
      <c r="B1247" t="inlineStr">
        <is>
          <t>S23</t>
        </is>
      </c>
      <c r="C1247">
        <f>((Q23*O23))</f>
        <v/>
      </c>
      <c r="D1247" t="inlineStr">
        <is>
          <t>formula</t>
        </is>
      </c>
      <c r="E1247" t="inlineStr">
        <is>
          <t>Uploaded reference workbook</t>
        </is>
      </c>
    </row>
    <row r="1248">
      <c r="A1248" t="inlineStr">
        <is>
          <t>Plafon</t>
        </is>
      </c>
      <c r="B1248" t="inlineStr">
        <is>
          <t>E24</t>
        </is>
      </c>
      <c r="C1248">
        <f>((J8*1.21))</f>
        <v/>
      </c>
      <c r="D1248" t="inlineStr">
        <is>
          <t>formula</t>
        </is>
      </c>
      <c r="E1248" t="inlineStr">
        <is>
          <t>Uploaded reference workbook</t>
        </is>
      </c>
    </row>
    <row r="1249">
      <c r="A1249" t="inlineStr">
        <is>
          <t>Plafon</t>
        </is>
      </c>
      <c r="B1249" t="inlineStr">
        <is>
          <t>I24</t>
        </is>
      </c>
      <c r="C1249">
        <f>((G24*E24))</f>
        <v/>
      </c>
      <c r="D1249" t="inlineStr">
        <is>
          <t>formula</t>
        </is>
      </c>
      <c r="E1249" t="inlineStr">
        <is>
          <t>Uploaded reference workbook</t>
        </is>
      </c>
    </row>
    <row r="1250">
      <c r="A1250" t="inlineStr">
        <is>
          <t>Plafon</t>
        </is>
      </c>
      <c r="B1250" t="inlineStr">
        <is>
          <t>O24</t>
        </is>
      </c>
      <c r="C1250">
        <f>((J8*1.21))</f>
        <v/>
      </c>
      <c r="D1250" t="inlineStr">
        <is>
          <t>formula</t>
        </is>
      </c>
      <c r="E1250" t="inlineStr">
        <is>
          <t>Uploaded reference workbook</t>
        </is>
      </c>
    </row>
    <row r="1251">
      <c r="A1251" t="inlineStr">
        <is>
          <t>Plafon</t>
        </is>
      </c>
      <c r="B1251" t="inlineStr">
        <is>
          <t>S24</t>
        </is>
      </c>
      <c r="C1251">
        <f>((Q24*O24))</f>
        <v/>
      </c>
      <c r="D1251" t="inlineStr">
        <is>
          <t>formula</t>
        </is>
      </c>
      <c r="E1251" t="inlineStr">
        <is>
          <t>Uploaded reference workbook</t>
        </is>
      </c>
    </row>
    <row r="1252">
      <c r="A1252" t="inlineStr">
        <is>
          <t>Plafon</t>
        </is>
      </c>
      <c r="B1252" t="inlineStr">
        <is>
          <t>E25</t>
        </is>
      </c>
      <c r="C1252">
        <f>((J8*0.01))</f>
        <v/>
      </c>
      <c r="D1252" t="inlineStr">
        <is>
          <t>formula</t>
        </is>
      </c>
      <c r="E1252" t="inlineStr">
        <is>
          <t>Uploaded reference workbook</t>
        </is>
      </c>
    </row>
    <row r="1253">
      <c r="A1253" t="inlineStr">
        <is>
          <t>Plafon</t>
        </is>
      </c>
      <c r="B1253" t="inlineStr">
        <is>
          <t>I25</t>
        </is>
      </c>
      <c r="C1253">
        <f>((G25*E25))</f>
        <v/>
      </c>
      <c r="D1253" t="inlineStr">
        <is>
          <t>formula</t>
        </is>
      </c>
      <c r="E1253" t="inlineStr">
        <is>
          <t>Uploaded reference workbook</t>
        </is>
      </c>
    </row>
    <row r="1254">
      <c r="A1254" t="inlineStr">
        <is>
          <t>Plafon</t>
        </is>
      </c>
      <c r="B1254" t="inlineStr">
        <is>
          <t>O25</t>
        </is>
      </c>
      <c r="C1254">
        <f>((J8*0.11))</f>
        <v/>
      </c>
      <c r="D1254" t="inlineStr">
        <is>
          <t>formula</t>
        </is>
      </c>
      <c r="E1254" t="inlineStr">
        <is>
          <t>Uploaded reference workbook</t>
        </is>
      </c>
    </row>
    <row r="1255">
      <c r="A1255" t="inlineStr">
        <is>
          <t>Plafon</t>
        </is>
      </c>
      <c r="B1255" t="inlineStr">
        <is>
          <t>S25</t>
        </is>
      </c>
      <c r="C1255">
        <f>((Q25*O25))</f>
        <v/>
      </c>
      <c r="D1255" t="inlineStr">
        <is>
          <t>formula</t>
        </is>
      </c>
      <c r="E1255" t="inlineStr">
        <is>
          <t>Uploaded reference workbook</t>
        </is>
      </c>
    </row>
    <row r="1256">
      <c r="A1256" t="inlineStr">
        <is>
          <t>Plafon</t>
        </is>
      </c>
      <c r="B1256" t="inlineStr">
        <is>
          <t>E26</t>
        </is>
      </c>
      <c r="C1256">
        <f>((J9*1.1))</f>
        <v/>
      </c>
      <c r="D1256" t="inlineStr">
        <is>
          <t>formula</t>
        </is>
      </c>
      <c r="E1256" t="inlineStr">
        <is>
          <t>Uploaded reference workbook</t>
        </is>
      </c>
    </row>
    <row r="1257">
      <c r="A1257" t="inlineStr">
        <is>
          <t>Plafon</t>
        </is>
      </c>
      <c r="B1257" t="inlineStr">
        <is>
          <t>I26</t>
        </is>
      </c>
      <c r="C1257">
        <f>((G26*E26))</f>
        <v/>
      </c>
      <c r="D1257" t="inlineStr">
        <is>
          <t>formula</t>
        </is>
      </c>
      <c r="E1257" t="inlineStr">
        <is>
          <t>Uploaded reference workbook</t>
        </is>
      </c>
    </row>
    <row r="1258">
      <c r="A1258" t="inlineStr">
        <is>
          <t>Plafon</t>
        </is>
      </c>
      <c r="B1258" t="inlineStr">
        <is>
          <t>O26</t>
        </is>
      </c>
      <c r="C1258">
        <f>((J9*1.1))</f>
        <v/>
      </c>
      <c r="D1258" t="inlineStr">
        <is>
          <t>formula</t>
        </is>
      </c>
      <c r="E1258" t="inlineStr">
        <is>
          <t>Uploaded reference workbook</t>
        </is>
      </c>
    </row>
    <row r="1259">
      <c r="A1259" t="inlineStr">
        <is>
          <t>Plafon</t>
        </is>
      </c>
      <c r="B1259" t="inlineStr">
        <is>
          <t>S26</t>
        </is>
      </c>
      <c r="C1259">
        <f>((Q26*O26))</f>
        <v/>
      </c>
      <c r="D1259" t="inlineStr">
        <is>
          <t>formula</t>
        </is>
      </c>
      <c r="E1259" t="inlineStr">
        <is>
          <t>Uploaded reference workbook</t>
        </is>
      </c>
    </row>
    <row r="1260">
      <c r="A1260" t="inlineStr">
        <is>
          <t>Plafon</t>
        </is>
      </c>
      <c r="B1260" t="inlineStr">
        <is>
          <t>E27</t>
        </is>
      </c>
      <c r="C1260">
        <f>IFERROR(J8*0.01,0)</f>
        <v/>
      </c>
      <c r="D1260" t="inlineStr">
        <is>
          <t>error-suppressed-source-formula</t>
        </is>
      </c>
      <c r="E1260" t="inlineStr">
        <is>
          <t>Uploaded reference workbook</t>
        </is>
      </c>
    </row>
    <row r="1261">
      <c r="A1261" t="inlineStr">
        <is>
          <t>Plafon</t>
        </is>
      </c>
      <c r="B1261" t="inlineStr">
        <is>
          <t>I27</t>
        </is>
      </c>
      <c r="C1261">
        <f>((G27*E27))</f>
        <v/>
      </c>
      <c r="D1261" t="inlineStr">
        <is>
          <t>formula</t>
        </is>
      </c>
      <c r="E1261" t="inlineStr">
        <is>
          <t>Uploaded reference workbook</t>
        </is>
      </c>
    </row>
    <row r="1262">
      <c r="A1262" t="inlineStr">
        <is>
          <t>Plafon</t>
        </is>
      </c>
      <c r="B1262" t="inlineStr">
        <is>
          <t>O27</t>
        </is>
      </c>
      <c r="C1262">
        <f>IFERROR(J8*0.01,0)</f>
        <v/>
      </c>
      <c r="D1262" t="inlineStr">
        <is>
          <t>error-suppressed-source-formula</t>
        </is>
      </c>
      <c r="E1262" t="inlineStr">
        <is>
          <t>Uploaded reference workbook</t>
        </is>
      </c>
    </row>
    <row r="1263">
      <c r="A1263" t="inlineStr">
        <is>
          <t>Plafon</t>
        </is>
      </c>
      <c r="B1263" t="inlineStr">
        <is>
          <t>S27</t>
        </is>
      </c>
      <c r="C1263">
        <f>((Q27*O27))</f>
        <v/>
      </c>
      <c r="D1263" t="inlineStr">
        <is>
          <t>formula</t>
        </is>
      </c>
      <c r="E1263" t="inlineStr">
        <is>
          <t>Uploaded reference workbook</t>
        </is>
      </c>
    </row>
    <row r="1264">
      <c r="A1264" t="inlineStr">
        <is>
          <t>Plafon</t>
        </is>
      </c>
      <c r="B1264" t="inlineStr">
        <is>
          <t>I28</t>
        </is>
      </c>
      <c r="C1264">
        <f>SUM(I22:J27)</f>
        <v/>
      </c>
      <c r="D1264" t="inlineStr">
        <is>
          <t>formula</t>
        </is>
      </c>
      <c r="E1264" t="inlineStr">
        <is>
          <t>Uploaded reference workbook</t>
        </is>
      </c>
    </row>
    <row r="1265">
      <c r="A1265" t="inlineStr">
        <is>
          <t>Plafon</t>
        </is>
      </c>
      <c r="B1265" t="inlineStr">
        <is>
          <t>S28</t>
        </is>
      </c>
      <c r="C1265">
        <f>SUM(S22:T27)</f>
        <v/>
      </c>
      <c r="D1265" t="inlineStr">
        <is>
          <t>formula</t>
        </is>
      </c>
      <c r="E1265" t="inlineStr">
        <is>
          <t>Uploaded reference workbook</t>
        </is>
      </c>
    </row>
    <row r="1266">
      <c r="A1266" t="inlineStr">
        <is>
          <t>Plafon</t>
        </is>
      </c>
      <c r="B1266" t="inlineStr">
        <is>
          <t>I29</t>
        </is>
      </c>
      <c r="C1266">
        <f>IFERROR((I20+I28)*B29,0)</f>
        <v/>
      </c>
      <c r="D1266" t="inlineStr">
        <is>
          <t>error-suppressed-source-formula</t>
        </is>
      </c>
      <c r="E1266" t="inlineStr">
        <is>
          <t>Uploaded reference workbook</t>
        </is>
      </c>
    </row>
    <row r="1267">
      <c r="A1267" t="inlineStr">
        <is>
          <t>Plafon</t>
        </is>
      </c>
      <c r="B1267" t="inlineStr">
        <is>
          <t>S29</t>
        </is>
      </c>
      <c r="C1267">
        <f>IFERROR((S20+S28)*L29,0)</f>
        <v/>
      </c>
      <c r="D1267" t="inlineStr">
        <is>
          <t>error-suppressed-source-formula</t>
        </is>
      </c>
      <c r="E1267" t="inlineStr">
        <is>
          <t>Uploaded reference workbook</t>
        </is>
      </c>
    </row>
    <row r="1268">
      <c r="A1268" t="inlineStr">
        <is>
          <t>Plafon</t>
        </is>
      </c>
      <c r="B1268" t="inlineStr">
        <is>
          <t>E34</t>
        </is>
      </c>
      <c r="C1268">
        <f>IFERROR((J8*0.205),0)</f>
        <v/>
      </c>
      <c r="D1268" t="inlineStr">
        <is>
          <t>error-suppressed-source-formula</t>
        </is>
      </c>
      <c r="E1268" t="inlineStr">
        <is>
          <t>Uploaded reference workbook</t>
        </is>
      </c>
    </row>
    <row r="1269">
      <c r="A1269" t="inlineStr">
        <is>
          <t>Plafon</t>
        </is>
      </c>
      <c r="B1269" t="inlineStr">
        <is>
          <t>I34</t>
        </is>
      </c>
      <c r="C1269">
        <f>((G34*E34*B34))</f>
        <v/>
      </c>
      <c r="D1269" t="inlineStr">
        <is>
          <t>formula</t>
        </is>
      </c>
      <c r="E1269" t="inlineStr">
        <is>
          <t>Uploaded reference workbook</t>
        </is>
      </c>
    </row>
    <row r="1270">
      <c r="A1270" t="inlineStr">
        <is>
          <t>Plafon</t>
        </is>
      </c>
      <c r="B1270" t="inlineStr">
        <is>
          <t>O34</t>
        </is>
      </c>
      <c r="C1270">
        <f>O16</f>
        <v/>
      </c>
      <c r="D1270" t="inlineStr">
        <is>
          <t>formula</t>
        </is>
      </c>
      <c r="E1270" t="inlineStr">
        <is>
          <t>Uploaded reference workbook</t>
        </is>
      </c>
    </row>
    <row r="1271">
      <c r="A1271" t="inlineStr">
        <is>
          <t>Plafon</t>
        </is>
      </c>
      <c r="B1271" t="inlineStr">
        <is>
          <t>S34</t>
        </is>
      </c>
      <c r="C1271">
        <f>((Q34*O34*L34))</f>
        <v/>
      </c>
      <c r="D1271" t="inlineStr">
        <is>
          <t>formula</t>
        </is>
      </c>
      <c r="E1271" t="inlineStr">
        <is>
          <t>Uploaded reference workbook</t>
        </is>
      </c>
    </row>
    <row r="1272">
      <c r="A1272" t="inlineStr">
        <is>
          <t>Plafon</t>
        </is>
      </c>
      <c r="B1272" t="inlineStr">
        <is>
          <t>E35</t>
        </is>
      </c>
      <c r="C1272">
        <f>((J8*0.395))</f>
        <v/>
      </c>
      <c r="D1272" t="inlineStr">
        <is>
          <t>formula</t>
        </is>
      </c>
      <c r="E1272" t="inlineStr">
        <is>
          <t>Uploaded reference workbook</t>
        </is>
      </c>
    </row>
    <row r="1273">
      <c r="A1273" t="inlineStr">
        <is>
          <t>Plafon</t>
        </is>
      </c>
      <c r="B1273" t="inlineStr">
        <is>
          <t>I35</t>
        </is>
      </c>
      <c r="C1273">
        <f>((G35*E35*B35))</f>
        <v/>
      </c>
      <c r="D1273" t="inlineStr">
        <is>
          <t>formula</t>
        </is>
      </c>
      <c r="E1273" t="inlineStr">
        <is>
          <t>Uploaded reference workbook</t>
        </is>
      </c>
    </row>
    <row r="1274">
      <c r="A1274" t="inlineStr">
        <is>
          <t>Plafon</t>
        </is>
      </c>
      <c r="B1274" t="inlineStr">
        <is>
          <t>O35</t>
        </is>
      </c>
      <c r="C1274">
        <f>O17</f>
        <v/>
      </c>
      <c r="D1274" t="inlineStr">
        <is>
          <t>formula</t>
        </is>
      </c>
      <c r="E1274" t="inlineStr">
        <is>
          <t>Uploaded reference workbook</t>
        </is>
      </c>
    </row>
    <row r="1275">
      <c r="A1275" t="inlineStr">
        <is>
          <t>Plafon</t>
        </is>
      </c>
      <c r="B1275" t="inlineStr">
        <is>
          <t>S35</t>
        </is>
      </c>
      <c r="C1275">
        <f>((Q35*O35*L35))</f>
        <v/>
      </c>
      <c r="D1275" t="inlineStr">
        <is>
          <t>formula</t>
        </is>
      </c>
      <c r="E1275" t="inlineStr">
        <is>
          <t>Uploaded reference workbook</t>
        </is>
      </c>
    </row>
    <row r="1276">
      <c r="A1276" t="inlineStr">
        <is>
          <t>Plafon</t>
        </is>
      </c>
      <c r="B1276" t="inlineStr">
        <is>
          <t>E36</t>
        </is>
      </c>
      <c r="C1276">
        <f>((J8*0.0395))</f>
        <v/>
      </c>
      <c r="D1276" t="inlineStr">
        <is>
          <t>formula</t>
        </is>
      </c>
      <c r="E1276" t="inlineStr">
        <is>
          <t>Uploaded reference workbook</t>
        </is>
      </c>
    </row>
    <row r="1277">
      <c r="A1277" t="inlineStr">
        <is>
          <t>Plafon</t>
        </is>
      </c>
      <c r="B1277" t="inlineStr">
        <is>
          <t>I36</t>
        </is>
      </c>
      <c r="C1277">
        <f>((G36*E36*B36))</f>
        <v/>
      </c>
      <c r="D1277" t="inlineStr">
        <is>
          <t>formula</t>
        </is>
      </c>
      <c r="E1277" t="inlineStr">
        <is>
          <t>Uploaded reference workbook</t>
        </is>
      </c>
    </row>
    <row r="1278">
      <c r="A1278" t="inlineStr">
        <is>
          <t>Plafon</t>
        </is>
      </c>
      <c r="B1278" t="inlineStr">
        <is>
          <t>O36</t>
        </is>
      </c>
      <c r="C1278">
        <f>O18</f>
        <v/>
      </c>
      <c r="D1278" t="inlineStr">
        <is>
          <t>formula</t>
        </is>
      </c>
      <c r="E1278" t="inlineStr">
        <is>
          <t>Uploaded reference workbook</t>
        </is>
      </c>
    </row>
    <row r="1279">
      <c r="A1279" t="inlineStr">
        <is>
          <t>Plafon</t>
        </is>
      </c>
      <c r="B1279" t="inlineStr">
        <is>
          <t>S36</t>
        </is>
      </c>
      <c r="C1279">
        <f>((Q36*O36*L36))</f>
        <v/>
      </c>
      <c r="D1279" t="inlineStr">
        <is>
          <t>formula</t>
        </is>
      </c>
      <c r="E1279" t="inlineStr">
        <is>
          <t>Uploaded reference workbook</t>
        </is>
      </c>
    </row>
    <row r="1280">
      <c r="A1280" t="inlineStr">
        <is>
          <t>Plafon</t>
        </is>
      </c>
      <c r="B1280" t="inlineStr">
        <is>
          <t>E37</t>
        </is>
      </c>
      <c r="C1280">
        <f>((J8*0.0131))</f>
        <v/>
      </c>
      <c r="D1280" t="inlineStr">
        <is>
          <t>formula</t>
        </is>
      </c>
      <c r="E1280" t="inlineStr">
        <is>
          <t>Uploaded reference workbook</t>
        </is>
      </c>
    </row>
    <row r="1281">
      <c r="A1281" t="inlineStr">
        <is>
          <t>Plafon</t>
        </is>
      </c>
      <c r="B1281" t="inlineStr">
        <is>
          <t>I37</t>
        </is>
      </c>
      <c r="C1281">
        <f>((G37*E37*B37))</f>
        <v/>
      </c>
      <c r="D1281" t="inlineStr">
        <is>
          <t>formula</t>
        </is>
      </c>
      <c r="E1281" t="inlineStr">
        <is>
          <t>Uploaded reference workbook</t>
        </is>
      </c>
    </row>
    <row r="1282">
      <c r="A1282" t="inlineStr">
        <is>
          <t>Plafon</t>
        </is>
      </c>
      <c r="B1282" t="inlineStr">
        <is>
          <t>O37</t>
        </is>
      </c>
      <c r="C1282">
        <f>O19</f>
        <v/>
      </c>
      <c r="D1282" t="inlineStr">
        <is>
          <t>formula</t>
        </is>
      </c>
      <c r="E1282" t="inlineStr">
        <is>
          <t>Uploaded reference workbook</t>
        </is>
      </c>
    </row>
    <row r="1283">
      <c r="A1283" t="inlineStr">
        <is>
          <t>Plafon</t>
        </is>
      </c>
      <c r="B1283" t="inlineStr">
        <is>
          <t>S37</t>
        </is>
      </c>
      <c r="C1283">
        <f>((Q37*O37*L37))</f>
        <v/>
      </c>
      <c r="D1283" t="inlineStr">
        <is>
          <t>formula</t>
        </is>
      </c>
      <c r="E1283" t="inlineStr">
        <is>
          <t>Uploaded reference workbook</t>
        </is>
      </c>
    </row>
    <row r="1284">
      <c r="A1284" t="inlineStr">
        <is>
          <t>Plafon</t>
        </is>
      </c>
      <c r="B1284" t="inlineStr">
        <is>
          <t>I38</t>
        </is>
      </c>
      <c r="C1284">
        <f>SUM(I34:J37)</f>
        <v/>
      </c>
      <c r="D1284" t="inlineStr">
        <is>
          <t>formula</t>
        </is>
      </c>
      <c r="E1284" t="inlineStr">
        <is>
          <t>Uploaded reference workbook</t>
        </is>
      </c>
    </row>
    <row r="1285">
      <c r="A1285" t="inlineStr">
        <is>
          <t>Plafon</t>
        </is>
      </c>
      <c r="B1285" t="inlineStr">
        <is>
          <t>S38</t>
        </is>
      </c>
      <c r="C1285">
        <f>SUM(S34:T37)</f>
        <v/>
      </c>
      <c r="D1285" t="inlineStr">
        <is>
          <t>formula</t>
        </is>
      </c>
      <c r="E1285" t="inlineStr">
        <is>
          <t>Uploaded reference workbook</t>
        </is>
      </c>
    </row>
    <row r="1286">
      <c r="A1286" t="inlineStr">
        <is>
          <t>Plafon</t>
        </is>
      </c>
      <c r="B1286" t="inlineStr">
        <is>
          <t>E40</t>
        </is>
      </c>
      <c r="C1286">
        <f>IFERROR(J8*0.015,0)</f>
        <v/>
      </c>
      <c r="D1286" t="inlineStr">
        <is>
          <t>error-suppressed-source-formula</t>
        </is>
      </c>
      <c r="E1286" t="inlineStr">
        <is>
          <t>Uploaded reference workbook</t>
        </is>
      </c>
    </row>
    <row r="1287">
      <c r="A1287" t="inlineStr">
        <is>
          <t>Plafon</t>
        </is>
      </c>
      <c r="B1287" t="inlineStr">
        <is>
          <t>I40</t>
        </is>
      </c>
      <c r="C1287">
        <f>((G40*E40))</f>
        <v/>
      </c>
      <c r="D1287" t="inlineStr">
        <is>
          <t>formula</t>
        </is>
      </c>
      <c r="E1287" t="inlineStr">
        <is>
          <t>Uploaded reference workbook</t>
        </is>
      </c>
    </row>
    <row r="1288">
      <c r="A1288" t="inlineStr">
        <is>
          <t>Plafon</t>
        </is>
      </c>
      <c r="B1288" t="inlineStr">
        <is>
          <t>N40</t>
        </is>
      </c>
      <c r="C1288">
        <f>N22</f>
        <v/>
      </c>
      <c r="D1288" t="inlineStr">
        <is>
          <t>formula</t>
        </is>
      </c>
      <c r="E1288" t="inlineStr">
        <is>
          <t>Uploaded reference workbook</t>
        </is>
      </c>
    </row>
    <row r="1289">
      <c r="A1289" t="inlineStr">
        <is>
          <t>Plafon</t>
        </is>
      </c>
      <c r="B1289" t="inlineStr">
        <is>
          <t>O40</t>
        </is>
      </c>
      <c r="C1289">
        <f>O22</f>
        <v/>
      </c>
      <c r="D1289" t="inlineStr">
        <is>
          <t>formula</t>
        </is>
      </c>
      <c r="E1289" t="inlineStr">
        <is>
          <t>Uploaded reference workbook</t>
        </is>
      </c>
    </row>
    <row r="1290">
      <c r="A1290" t="inlineStr">
        <is>
          <t>Plafon</t>
        </is>
      </c>
      <c r="B1290" t="inlineStr">
        <is>
          <t>P40</t>
        </is>
      </c>
      <c r="C1290">
        <f>P22</f>
        <v/>
      </c>
      <c r="D1290" t="inlineStr">
        <is>
          <t>formula</t>
        </is>
      </c>
      <c r="E1290" t="inlineStr">
        <is>
          <t>Uploaded reference workbook</t>
        </is>
      </c>
    </row>
    <row r="1291">
      <c r="A1291" t="inlineStr">
        <is>
          <t>Plafon</t>
        </is>
      </c>
      <c r="B1291" t="inlineStr">
        <is>
          <t>S40</t>
        </is>
      </c>
      <c r="C1291">
        <f>((Q40*O40))</f>
        <v/>
      </c>
      <c r="D1291" t="inlineStr">
        <is>
          <t>formula</t>
        </is>
      </c>
      <c r="E1291" t="inlineStr">
        <is>
          <t>Uploaded reference workbook</t>
        </is>
      </c>
    </row>
    <row r="1292">
      <c r="A1292" t="inlineStr">
        <is>
          <t>Plafon</t>
        </is>
      </c>
      <c r="B1292" t="inlineStr">
        <is>
          <t>E41</t>
        </is>
      </c>
      <c r="C1292">
        <f>IFERROR(J8*0.25,0)</f>
        <v/>
      </c>
      <c r="D1292" t="inlineStr">
        <is>
          <t>error-suppressed-source-formula</t>
        </is>
      </c>
      <c r="E1292" t="inlineStr">
        <is>
          <t>Uploaded reference workbook</t>
        </is>
      </c>
    </row>
    <row r="1293">
      <c r="A1293" t="inlineStr">
        <is>
          <t>Plafon</t>
        </is>
      </c>
      <c r="B1293" t="inlineStr">
        <is>
          <t>I41</t>
        </is>
      </c>
      <c r="C1293">
        <f>((G41*E41))</f>
        <v/>
      </c>
      <c r="D1293" t="inlineStr">
        <is>
          <t>formula</t>
        </is>
      </c>
      <c r="E1293" t="inlineStr">
        <is>
          <t>Uploaded reference workbook</t>
        </is>
      </c>
    </row>
    <row r="1294">
      <c r="A1294" t="inlineStr">
        <is>
          <t>Plafon</t>
        </is>
      </c>
      <c r="B1294" t="inlineStr">
        <is>
          <t>N41</t>
        </is>
      </c>
      <c r="C1294">
        <f>N23</f>
        <v/>
      </c>
      <c r="D1294" t="inlineStr">
        <is>
          <t>formula</t>
        </is>
      </c>
      <c r="E1294" t="inlineStr">
        <is>
          <t>Uploaded reference workbook</t>
        </is>
      </c>
    </row>
    <row r="1295">
      <c r="A1295" t="inlineStr">
        <is>
          <t>Plafon</t>
        </is>
      </c>
      <c r="B1295" t="inlineStr">
        <is>
          <t>O41</t>
        </is>
      </c>
      <c r="C1295">
        <f>O23</f>
        <v/>
      </c>
      <c r="D1295" t="inlineStr">
        <is>
          <t>formula</t>
        </is>
      </c>
      <c r="E1295" t="inlineStr">
        <is>
          <t>Uploaded reference workbook</t>
        </is>
      </c>
    </row>
    <row r="1296">
      <c r="A1296" t="inlineStr">
        <is>
          <t>Plafon</t>
        </is>
      </c>
      <c r="B1296" t="inlineStr">
        <is>
          <t>S41</t>
        </is>
      </c>
      <c r="C1296">
        <f>((Q41*O41))</f>
        <v/>
      </c>
      <c r="D1296" t="inlineStr">
        <is>
          <t>formula</t>
        </is>
      </c>
      <c r="E1296" t="inlineStr">
        <is>
          <t>Uploaded reference workbook</t>
        </is>
      </c>
    </row>
    <row r="1297">
      <c r="A1297" t="inlineStr">
        <is>
          <t>Plafon</t>
        </is>
      </c>
      <c r="B1297" t="inlineStr">
        <is>
          <t>E42</t>
        </is>
      </c>
      <c r="C1297">
        <f>((J8*1.21))</f>
        <v/>
      </c>
      <c r="D1297" t="inlineStr">
        <is>
          <t>formula</t>
        </is>
      </c>
      <c r="E1297" t="inlineStr">
        <is>
          <t>Uploaded reference workbook</t>
        </is>
      </c>
    </row>
    <row r="1298">
      <c r="A1298" t="inlineStr">
        <is>
          <t>Plafon</t>
        </is>
      </c>
      <c r="B1298" t="inlineStr">
        <is>
          <t>I42</t>
        </is>
      </c>
      <c r="C1298">
        <f>((G42*E42))</f>
        <v/>
      </c>
      <c r="D1298" t="inlineStr">
        <is>
          <t>formula</t>
        </is>
      </c>
      <c r="E1298" t="inlineStr">
        <is>
          <t>Uploaded reference workbook</t>
        </is>
      </c>
    </row>
    <row r="1299">
      <c r="A1299" t="inlineStr">
        <is>
          <t>Plafon</t>
        </is>
      </c>
      <c r="B1299" t="inlineStr">
        <is>
          <t>O42</t>
        </is>
      </c>
      <c r="C1299">
        <f>((J8*0.364))</f>
        <v/>
      </c>
      <c r="D1299" t="inlineStr">
        <is>
          <t>formula</t>
        </is>
      </c>
      <c r="E1299" t="inlineStr">
        <is>
          <t>Uploaded reference workbook</t>
        </is>
      </c>
    </row>
    <row r="1300">
      <c r="A1300" t="inlineStr">
        <is>
          <t>Plafon</t>
        </is>
      </c>
      <c r="B1300" t="inlineStr">
        <is>
          <t>S42</t>
        </is>
      </c>
      <c r="C1300">
        <f>((Q42*O42))</f>
        <v/>
      </c>
      <c r="D1300" t="inlineStr">
        <is>
          <t>formula</t>
        </is>
      </c>
      <c r="E1300" t="inlineStr">
        <is>
          <t>Uploaded reference workbook</t>
        </is>
      </c>
    </row>
    <row r="1301">
      <c r="A1301" t="inlineStr">
        <is>
          <t>Plafon</t>
        </is>
      </c>
      <c r="B1301" t="inlineStr">
        <is>
          <t>E43</t>
        </is>
      </c>
      <c r="C1301">
        <f>((J8*0.01))</f>
        <v/>
      </c>
      <c r="D1301" t="inlineStr">
        <is>
          <t>formula</t>
        </is>
      </c>
      <c r="E1301" t="inlineStr">
        <is>
          <t>Uploaded reference workbook</t>
        </is>
      </c>
    </row>
    <row r="1302">
      <c r="A1302" t="inlineStr">
        <is>
          <t>Plafon</t>
        </is>
      </c>
      <c r="B1302" t="inlineStr">
        <is>
          <t>I43</t>
        </is>
      </c>
      <c r="C1302">
        <f>((G43*E43))</f>
        <v/>
      </c>
      <c r="D1302" t="inlineStr">
        <is>
          <t>formula</t>
        </is>
      </c>
      <c r="E1302" t="inlineStr">
        <is>
          <t>Uploaded reference workbook</t>
        </is>
      </c>
    </row>
    <row r="1303">
      <c r="A1303" t="inlineStr">
        <is>
          <t>Plafon</t>
        </is>
      </c>
      <c r="B1303" t="inlineStr">
        <is>
          <t>O43</t>
        </is>
      </c>
      <c r="C1303">
        <f>((J8*0.11))</f>
        <v/>
      </c>
      <c r="D1303" t="inlineStr">
        <is>
          <t>formula</t>
        </is>
      </c>
      <c r="E1303" t="inlineStr">
        <is>
          <t>Uploaded reference workbook</t>
        </is>
      </c>
    </row>
    <row r="1304">
      <c r="A1304" t="inlineStr">
        <is>
          <t>Plafon</t>
        </is>
      </c>
      <c r="B1304" t="inlineStr">
        <is>
          <t>S43</t>
        </is>
      </c>
      <c r="C1304">
        <f>((Q43*O43))</f>
        <v/>
      </c>
      <c r="D1304" t="inlineStr">
        <is>
          <t>formula</t>
        </is>
      </c>
      <c r="E1304" t="inlineStr">
        <is>
          <t>Uploaded reference workbook</t>
        </is>
      </c>
    </row>
    <row r="1305">
      <c r="A1305" t="inlineStr">
        <is>
          <t>Plafon</t>
        </is>
      </c>
      <c r="B1305" t="inlineStr">
        <is>
          <t>E44</t>
        </is>
      </c>
      <c r="C1305">
        <f>((J9*1.1))</f>
        <v/>
      </c>
      <c r="D1305" t="inlineStr">
        <is>
          <t>formula</t>
        </is>
      </c>
      <c r="E1305" t="inlineStr">
        <is>
          <t>Uploaded reference workbook</t>
        </is>
      </c>
    </row>
    <row r="1306">
      <c r="A1306" t="inlineStr">
        <is>
          <t>Plafon</t>
        </is>
      </c>
      <c r="B1306" t="inlineStr">
        <is>
          <t>I44</t>
        </is>
      </c>
      <c r="C1306">
        <f>((G44*E44))</f>
        <v/>
      </c>
      <c r="D1306" t="inlineStr">
        <is>
          <t>formula</t>
        </is>
      </c>
      <c r="E1306" t="inlineStr">
        <is>
          <t>Uploaded reference workbook</t>
        </is>
      </c>
    </row>
    <row r="1307">
      <c r="A1307" t="inlineStr">
        <is>
          <t>Plafon</t>
        </is>
      </c>
      <c r="B1307" t="inlineStr">
        <is>
          <t>O44</t>
        </is>
      </c>
      <c r="C1307">
        <f>((J9*1.1))</f>
        <v/>
      </c>
      <c r="D1307" t="inlineStr">
        <is>
          <t>formula</t>
        </is>
      </c>
      <c r="E1307" t="inlineStr">
        <is>
          <t>Uploaded reference workbook</t>
        </is>
      </c>
    </row>
    <row r="1308">
      <c r="A1308" t="inlineStr">
        <is>
          <t>Plafon</t>
        </is>
      </c>
      <c r="B1308" t="inlineStr">
        <is>
          <t>S44</t>
        </is>
      </c>
      <c r="C1308">
        <f>((Q44*O44))</f>
        <v/>
      </c>
      <c r="D1308" t="inlineStr">
        <is>
          <t>formula</t>
        </is>
      </c>
      <c r="E1308" t="inlineStr">
        <is>
          <t>Uploaded reference workbook</t>
        </is>
      </c>
    </row>
    <row r="1309">
      <c r="A1309" t="inlineStr">
        <is>
          <t>Plafon</t>
        </is>
      </c>
      <c r="B1309" t="inlineStr">
        <is>
          <t>E45</t>
        </is>
      </c>
      <c r="C1309">
        <f>IFERROR(J8*0.01,0)</f>
        <v/>
      </c>
      <c r="D1309" t="inlineStr">
        <is>
          <t>error-suppressed-source-formula</t>
        </is>
      </c>
      <c r="E1309" t="inlineStr">
        <is>
          <t>Uploaded reference workbook</t>
        </is>
      </c>
    </row>
    <row r="1310">
      <c r="A1310" t="inlineStr">
        <is>
          <t>Plafon</t>
        </is>
      </c>
      <c r="B1310" t="inlineStr">
        <is>
          <t>I45</t>
        </is>
      </c>
      <c r="C1310">
        <f>((G45*E45))</f>
        <v/>
      </c>
      <c r="D1310" t="inlineStr">
        <is>
          <t>formula</t>
        </is>
      </c>
      <c r="E1310" t="inlineStr">
        <is>
          <t>Uploaded reference workbook</t>
        </is>
      </c>
    </row>
    <row r="1311">
      <c r="A1311" t="inlineStr">
        <is>
          <t>Plafon</t>
        </is>
      </c>
      <c r="B1311" t="inlineStr">
        <is>
          <t>O45</t>
        </is>
      </c>
      <c r="C1311">
        <f>IFERROR(J8*0.01,0)</f>
        <v/>
      </c>
      <c r="D1311" t="inlineStr">
        <is>
          <t>error-suppressed-source-formula</t>
        </is>
      </c>
      <c r="E1311" t="inlineStr">
        <is>
          <t>Uploaded reference workbook</t>
        </is>
      </c>
    </row>
    <row r="1312">
      <c r="A1312" t="inlineStr">
        <is>
          <t>Plafon</t>
        </is>
      </c>
      <c r="B1312" t="inlineStr">
        <is>
          <t>S45</t>
        </is>
      </c>
      <c r="C1312">
        <f>((Q45*O45))</f>
        <v/>
      </c>
      <c r="D1312" t="inlineStr">
        <is>
          <t>formula</t>
        </is>
      </c>
      <c r="E1312" t="inlineStr">
        <is>
          <t>Uploaded reference workbook</t>
        </is>
      </c>
    </row>
    <row r="1313">
      <c r="A1313" t="inlineStr">
        <is>
          <t>Plafon</t>
        </is>
      </c>
      <c r="B1313" t="inlineStr">
        <is>
          <t>I46</t>
        </is>
      </c>
      <c r="C1313">
        <f>SUM(I40:J45)</f>
        <v/>
      </c>
      <c r="D1313" t="inlineStr">
        <is>
          <t>formula</t>
        </is>
      </c>
      <c r="E1313" t="inlineStr">
        <is>
          <t>Uploaded reference workbook</t>
        </is>
      </c>
    </row>
    <row r="1314">
      <c r="A1314" t="inlineStr">
        <is>
          <t>Plafon</t>
        </is>
      </c>
      <c r="B1314" t="inlineStr">
        <is>
          <t>S46</t>
        </is>
      </c>
      <c r="C1314">
        <f>SUM(S40:T45)</f>
        <v/>
      </c>
      <c r="D1314" t="inlineStr">
        <is>
          <t>formula</t>
        </is>
      </c>
      <c r="E1314" t="inlineStr">
        <is>
          <t>Uploaded reference workbook</t>
        </is>
      </c>
    </row>
    <row r="1315">
      <c r="A1315" t="inlineStr">
        <is>
          <t>Plafon</t>
        </is>
      </c>
      <c r="B1315" t="inlineStr">
        <is>
          <t>I47</t>
        </is>
      </c>
      <c r="C1315">
        <f>IFERROR((I38+I46)*B47,0)</f>
        <v/>
      </c>
      <c r="D1315" t="inlineStr">
        <is>
          <t>error-suppressed-source-formula</t>
        </is>
      </c>
      <c r="E1315" t="inlineStr">
        <is>
          <t>Uploaded reference workbook</t>
        </is>
      </c>
    </row>
    <row r="1316">
      <c r="A1316" t="inlineStr">
        <is>
          <t>Plafon</t>
        </is>
      </c>
      <c r="B1316" t="inlineStr">
        <is>
          <t>S47</t>
        </is>
      </c>
      <c r="C1316">
        <f>IFERROR((S38+S46)*L47,0)</f>
        <v/>
      </c>
      <c r="D1316" t="inlineStr">
        <is>
          <t>error-suppressed-source-formula</t>
        </is>
      </c>
      <c r="E1316" t="inlineStr">
        <is>
          <t>Uploaded reference workbook</t>
        </is>
      </c>
    </row>
    <row r="1317">
      <c r="A1317" t="inlineStr">
        <is>
          <t>Plafon</t>
        </is>
      </c>
      <c r="B1317" t="inlineStr">
        <is>
          <t>E52</t>
        </is>
      </c>
      <c r="C1317">
        <f>IFERROR((J8*0.255),0)</f>
        <v/>
      </c>
      <c r="D1317" t="inlineStr">
        <is>
          <t>error-suppressed-source-formula</t>
        </is>
      </c>
      <c r="E1317" t="inlineStr">
        <is>
          <t>Uploaded reference workbook</t>
        </is>
      </c>
    </row>
    <row r="1318">
      <c r="A1318" t="inlineStr">
        <is>
          <t>Plafon</t>
        </is>
      </c>
      <c r="B1318" t="inlineStr">
        <is>
          <t>I52</t>
        </is>
      </c>
      <c r="C1318">
        <f>((G52*E52*B52))</f>
        <v/>
      </c>
      <c r="D1318" t="inlineStr">
        <is>
          <t>formula</t>
        </is>
      </c>
      <c r="E1318" t="inlineStr">
        <is>
          <t>Uploaded reference workbook</t>
        </is>
      </c>
    </row>
    <row r="1319">
      <c r="A1319" t="inlineStr">
        <is>
          <t>Plafon</t>
        </is>
      </c>
      <c r="B1319" t="inlineStr">
        <is>
          <t>O52</t>
        </is>
      </c>
      <c r="C1319">
        <f>IFERROR(J10*0.0625,0)</f>
        <v/>
      </c>
      <c r="D1319" t="inlineStr">
        <is>
          <t>error-suppressed-source-formula</t>
        </is>
      </c>
      <c r="E1319" t="inlineStr">
        <is>
          <t>Uploaded reference workbook</t>
        </is>
      </c>
    </row>
    <row r="1320">
      <c r="A1320" t="inlineStr">
        <is>
          <t>Plafon</t>
        </is>
      </c>
      <c r="B1320" t="inlineStr">
        <is>
          <t>S52</t>
        </is>
      </c>
      <c r="C1320">
        <f>((Q52*O52*L52))</f>
        <v/>
      </c>
      <c r="D1320" t="inlineStr">
        <is>
          <t>formula</t>
        </is>
      </c>
      <c r="E1320" t="inlineStr">
        <is>
          <t>Uploaded reference workbook</t>
        </is>
      </c>
    </row>
    <row r="1321">
      <c r="A1321" t="inlineStr">
        <is>
          <t>Plafon</t>
        </is>
      </c>
      <c r="B1321" t="inlineStr">
        <is>
          <t>E53</t>
        </is>
      </c>
      <c r="C1321">
        <f>((J8*0.395))</f>
        <v/>
      </c>
      <c r="D1321" t="inlineStr">
        <is>
          <t>formula</t>
        </is>
      </c>
      <c r="E1321" t="inlineStr">
        <is>
          <t>Uploaded reference workbook</t>
        </is>
      </c>
    </row>
    <row r="1322">
      <c r="A1322" t="inlineStr">
        <is>
          <t>Plafon</t>
        </is>
      </c>
      <c r="B1322" t="inlineStr">
        <is>
          <t>I53</t>
        </is>
      </c>
      <c r="C1322">
        <f>((G53*E53*B53))</f>
        <v/>
      </c>
      <c r="D1322" t="inlineStr">
        <is>
          <t>formula</t>
        </is>
      </c>
      <c r="E1322" t="inlineStr">
        <is>
          <t>Uploaded reference workbook</t>
        </is>
      </c>
    </row>
    <row r="1323">
      <c r="A1323" t="inlineStr">
        <is>
          <t>Plafon</t>
        </is>
      </c>
      <c r="B1323" t="inlineStr">
        <is>
          <t>O53</t>
        </is>
      </c>
      <c r="C1323">
        <f>IFERROR(J10*0.0625,0)</f>
        <v/>
      </c>
      <c r="D1323" t="inlineStr">
        <is>
          <t>error-suppressed-source-formula</t>
        </is>
      </c>
      <c r="E1323" t="inlineStr">
        <is>
          <t>Uploaded reference workbook</t>
        </is>
      </c>
    </row>
    <row r="1324">
      <c r="A1324" t="inlineStr">
        <is>
          <t>Plafon</t>
        </is>
      </c>
      <c r="B1324" t="inlineStr">
        <is>
          <t>S53</t>
        </is>
      </c>
      <c r="C1324">
        <f>((Q53*O53*L53))</f>
        <v/>
      </c>
      <c r="D1324" t="inlineStr">
        <is>
          <t>formula</t>
        </is>
      </c>
      <c r="E1324" t="inlineStr">
        <is>
          <t>Uploaded reference workbook</t>
        </is>
      </c>
    </row>
    <row r="1325">
      <c r="A1325" t="inlineStr">
        <is>
          <t>Plafon</t>
        </is>
      </c>
      <c r="B1325" t="inlineStr">
        <is>
          <t>E54</t>
        </is>
      </c>
      <c r="C1325">
        <f>((J8*0.0395))</f>
        <v/>
      </c>
      <c r="D1325" t="inlineStr">
        <is>
          <t>formula</t>
        </is>
      </c>
      <c r="E1325" t="inlineStr">
        <is>
          <t>Uploaded reference workbook</t>
        </is>
      </c>
    </row>
    <row r="1326">
      <c r="A1326" t="inlineStr">
        <is>
          <t>Plafon</t>
        </is>
      </c>
      <c r="B1326" t="inlineStr">
        <is>
          <t>I54</t>
        </is>
      </c>
      <c r="C1326">
        <f>((G54*E54*B54))</f>
        <v/>
      </c>
      <c r="D1326" t="inlineStr">
        <is>
          <t>formula</t>
        </is>
      </c>
      <c r="E1326" t="inlineStr">
        <is>
          <t>Uploaded reference workbook</t>
        </is>
      </c>
    </row>
    <row r="1327">
      <c r="A1327" t="inlineStr">
        <is>
          <t>Plafon</t>
        </is>
      </c>
      <c r="B1327" t="inlineStr">
        <is>
          <t>O54</t>
        </is>
      </c>
      <c r="C1327">
        <f>IFERROR(J10*0.0063,0)</f>
        <v/>
      </c>
      <c r="D1327" t="inlineStr">
        <is>
          <t>error-suppressed-source-formula</t>
        </is>
      </c>
      <c r="E1327" t="inlineStr">
        <is>
          <t>Uploaded reference workbook</t>
        </is>
      </c>
    </row>
    <row r="1328">
      <c r="A1328" t="inlineStr">
        <is>
          <t>Plafon</t>
        </is>
      </c>
      <c r="B1328" t="inlineStr">
        <is>
          <t>S54</t>
        </is>
      </c>
      <c r="C1328">
        <f>((Q54*O54*L54))</f>
        <v/>
      </c>
      <c r="D1328" t="inlineStr">
        <is>
          <t>formula</t>
        </is>
      </c>
      <c r="E1328" t="inlineStr">
        <is>
          <t>Uploaded reference workbook</t>
        </is>
      </c>
    </row>
    <row r="1329">
      <c r="A1329" t="inlineStr">
        <is>
          <t>Plafon</t>
        </is>
      </c>
      <c r="B1329" t="inlineStr">
        <is>
          <t>E55</t>
        </is>
      </c>
      <c r="C1329">
        <f>((J8*0.0131))</f>
        <v/>
      </c>
      <c r="D1329" t="inlineStr">
        <is>
          <t>formula</t>
        </is>
      </c>
      <c r="E1329" t="inlineStr">
        <is>
          <t>Uploaded reference workbook</t>
        </is>
      </c>
    </row>
    <row r="1330">
      <c r="A1330" t="inlineStr">
        <is>
          <t>Plafon</t>
        </is>
      </c>
      <c r="B1330" t="inlineStr">
        <is>
          <t>I55</t>
        </is>
      </c>
      <c r="C1330">
        <f>((G55*E55*B55))</f>
        <v/>
      </c>
      <c r="D1330" t="inlineStr">
        <is>
          <t>formula</t>
        </is>
      </c>
      <c r="E1330" t="inlineStr">
        <is>
          <t>Uploaded reference workbook</t>
        </is>
      </c>
    </row>
    <row r="1331">
      <c r="A1331" t="inlineStr">
        <is>
          <t>Plafon</t>
        </is>
      </c>
      <c r="B1331" t="inlineStr">
        <is>
          <t>O55</t>
        </is>
      </c>
      <c r="C1331">
        <f>IFERROR(J10*0.0021,0)</f>
        <v/>
      </c>
      <c r="D1331" t="inlineStr">
        <is>
          <t>error-suppressed-source-formula</t>
        </is>
      </c>
      <c r="E1331" t="inlineStr">
        <is>
          <t>Uploaded reference workbook</t>
        </is>
      </c>
    </row>
    <row r="1332">
      <c r="A1332" t="inlineStr">
        <is>
          <t>Plafon</t>
        </is>
      </c>
      <c r="B1332" t="inlineStr">
        <is>
          <t>S55</t>
        </is>
      </c>
      <c r="C1332">
        <f>((Q55*O55*L55))</f>
        <v/>
      </c>
      <c r="D1332" t="inlineStr">
        <is>
          <t>formula</t>
        </is>
      </c>
      <c r="E1332" t="inlineStr">
        <is>
          <t>Uploaded reference workbook</t>
        </is>
      </c>
    </row>
    <row r="1333">
      <c r="A1333" t="inlineStr">
        <is>
          <t>Plafon</t>
        </is>
      </c>
      <c r="B1333" t="inlineStr">
        <is>
          <t>I56</t>
        </is>
      </c>
      <c r="C1333">
        <f>SUM(I52:J55)</f>
        <v/>
      </c>
      <c r="D1333" t="inlineStr">
        <is>
          <t>formula</t>
        </is>
      </c>
      <c r="E1333" t="inlineStr">
        <is>
          <t>Uploaded reference workbook</t>
        </is>
      </c>
    </row>
    <row r="1334">
      <c r="A1334" t="inlineStr">
        <is>
          <t>Plafon</t>
        </is>
      </c>
      <c r="B1334" t="inlineStr">
        <is>
          <t>S56</t>
        </is>
      </c>
      <c r="C1334">
        <f>SUM(S52:T55)</f>
        <v/>
      </c>
      <c r="D1334" t="inlineStr">
        <is>
          <t>formula</t>
        </is>
      </c>
      <c r="E1334" t="inlineStr">
        <is>
          <t>Uploaded reference workbook</t>
        </is>
      </c>
    </row>
    <row r="1335">
      <c r="A1335" t="inlineStr">
        <is>
          <t>Plafon</t>
        </is>
      </c>
      <c r="B1335" t="inlineStr">
        <is>
          <t>E58</t>
        </is>
      </c>
      <c r="C1335">
        <f>IFERROR(J8*0.0163,0)</f>
        <v/>
      </c>
      <c r="D1335" t="inlineStr">
        <is>
          <t>error-suppressed-source-formula</t>
        </is>
      </c>
      <c r="E1335" t="inlineStr">
        <is>
          <t>Uploaded reference workbook</t>
        </is>
      </c>
    </row>
    <row r="1336">
      <c r="A1336" t="inlineStr">
        <is>
          <t>Plafon</t>
        </is>
      </c>
      <c r="B1336" t="inlineStr">
        <is>
          <t>I58</t>
        </is>
      </c>
      <c r="C1336">
        <f>((G58*E58))</f>
        <v/>
      </c>
      <c r="D1336" t="inlineStr">
        <is>
          <t>formula</t>
        </is>
      </c>
      <c r="E1336" t="inlineStr">
        <is>
          <t>Uploaded reference workbook</t>
        </is>
      </c>
    </row>
    <row r="1337">
      <c r="A1337" t="inlineStr">
        <is>
          <t>Plafon</t>
        </is>
      </c>
      <c r="B1337" t="inlineStr">
        <is>
          <t>O58</t>
        </is>
      </c>
      <c r="C1337">
        <f>IFERROR(J10*0.12,0)</f>
        <v/>
      </c>
      <c r="D1337" t="inlineStr">
        <is>
          <t>error-suppressed-source-formula</t>
        </is>
      </c>
      <c r="E1337" t="inlineStr">
        <is>
          <t>Uploaded reference workbook</t>
        </is>
      </c>
    </row>
    <row r="1338">
      <c r="A1338" t="inlineStr">
        <is>
          <t>Plafon</t>
        </is>
      </c>
      <c r="B1338" t="inlineStr">
        <is>
          <t>S58</t>
        </is>
      </c>
      <c r="C1338">
        <f>((Q58*O58))</f>
        <v/>
      </c>
      <c r="D1338" t="inlineStr">
        <is>
          <t>formula</t>
        </is>
      </c>
      <c r="E1338" t="inlineStr">
        <is>
          <t>Uploaded reference workbook</t>
        </is>
      </c>
    </row>
    <row r="1339">
      <c r="A1339" t="inlineStr">
        <is>
          <t>Plafon</t>
        </is>
      </c>
      <c r="B1339" t="inlineStr">
        <is>
          <t>E59</t>
        </is>
      </c>
      <c r="C1339">
        <f>IFERROR(J8*0.25,0)</f>
        <v/>
      </c>
      <c r="D1339" t="inlineStr">
        <is>
          <t>error-suppressed-source-formula</t>
        </is>
      </c>
      <c r="E1339" t="inlineStr">
        <is>
          <t>Uploaded reference workbook</t>
        </is>
      </c>
    </row>
    <row r="1340">
      <c r="A1340" t="inlineStr">
        <is>
          <t>Plafon</t>
        </is>
      </c>
      <c r="B1340" t="inlineStr">
        <is>
          <t>I59</t>
        </is>
      </c>
      <c r="C1340">
        <f>((G59*E59))</f>
        <v/>
      </c>
      <c r="D1340" t="inlineStr">
        <is>
          <t>formula</t>
        </is>
      </c>
      <c r="E1340" t="inlineStr">
        <is>
          <t>Uploaded reference workbook</t>
        </is>
      </c>
    </row>
    <row r="1341">
      <c r="A1341" t="inlineStr">
        <is>
          <t>Plafon</t>
        </is>
      </c>
      <c r="B1341" t="inlineStr">
        <is>
          <t>O59</t>
        </is>
      </c>
      <c r="C1341">
        <f>IFERROR(J10*0.18,0)</f>
        <v/>
      </c>
      <c r="D1341" t="inlineStr">
        <is>
          <t>error-suppressed-source-formula</t>
        </is>
      </c>
      <c r="E1341" t="inlineStr">
        <is>
          <t>Uploaded reference workbook</t>
        </is>
      </c>
    </row>
    <row r="1342">
      <c r="A1342" t="inlineStr">
        <is>
          <t>Plafon</t>
        </is>
      </c>
      <c r="B1342" t="inlineStr">
        <is>
          <t>S59</t>
        </is>
      </c>
      <c r="C1342">
        <f>((Q59*O59))</f>
        <v/>
      </c>
      <c r="D1342" t="inlineStr">
        <is>
          <t>formula</t>
        </is>
      </c>
      <c r="E1342" t="inlineStr">
        <is>
          <t>Uploaded reference workbook</t>
        </is>
      </c>
    </row>
    <row r="1343">
      <c r="A1343" t="inlineStr">
        <is>
          <t>Plafon</t>
        </is>
      </c>
      <c r="B1343" t="inlineStr">
        <is>
          <t>E60</t>
        </is>
      </c>
      <c r="C1343">
        <f>((J8*0.364))</f>
        <v/>
      </c>
      <c r="D1343" t="inlineStr">
        <is>
          <t>formula</t>
        </is>
      </c>
      <c r="E1343" t="inlineStr">
        <is>
          <t>Uploaded reference workbook</t>
        </is>
      </c>
    </row>
    <row r="1344">
      <c r="A1344" t="inlineStr">
        <is>
          <t>Plafon</t>
        </is>
      </c>
      <c r="B1344" t="inlineStr">
        <is>
          <t>I60</t>
        </is>
      </c>
      <c r="C1344">
        <f>((G60*E60))</f>
        <v/>
      </c>
      <c r="D1344" t="inlineStr">
        <is>
          <t>formula</t>
        </is>
      </c>
      <c r="E1344" t="inlineStr">
        <is>
          <t>Uploaded reference workbook</t>
        </is>
      </c>
    </row>
    <row r="1345">
      <c r="A1345" t="inlineStr">
        <is>
          <t>Plafon</t>
        </is>
      </c>
      <c r="B1345" t="inlineStr">
        <is>
          <t>S60</t>
        </is>
      </c>
      <c r="C1345">
        <f>SUM(S58:T59)</f>
        <v/>
      </c>
      <c r="D1345" t="inlineStr">
        <is>
          <t>formula</t>
        </is>
      </c>
      <c r="E1345" t="inlineStr">
        <is>
          <t>Uploaded reference workbook</t>
        </is>
      </c>
    </row>
    <row r="1346">
      <c r="A1346" t="inlineStr">
        <is>
          <t>Plafon</t>
        </is>
      </c>
      <c r="B1346" t="inlineStr">
        <is>
          <t>E61</t>
        </is>
      </c>
      <c r="C1346">
        <f>((J8*0.11))</f>
        <v/>
      </c>
      <c r="D1346" t="inlineStr">
        <is>
          <t>formula</t>
        </is>
      </c>
      <c r="E1346" t="inlineStr">
        <is>
          <t>Uploaded reference workbook</t>
        </is>
      </c>
    </row>
    <row r="1347">
      <c r="A1347" t="inlineStr">
        <is>
          <t>Plafon</t>
        </is>
      </c>
      <c r="B1347" t="inlineStr">
        <is>
          <t>I61</t>
        </is>
      </c>
      <c r="C1347">
        <f>((G61*E61))</f>
        <v/>
      </c>
      <c r="D1347" t="inlineStr">
        <is>
          <t>formula</t>
        </is>
      </c>
      <c r="E1347" t="inlineStr">
        <is>
          <t>Uploaded reference workbook</t>
        </is>
      </c>
    </row>
    <row r="1348">
      <c r="A1348" t="inlineStr">
        <is>
          <t>Plafon</t>
        </is>
      </c>
      <c r="B1348" t="inlineStr">
        <is>
          <t>S61</t>
        </is>
      </c>
      <c r="C1348">
        <f>S60+S56</f>
        <v/>
      </c>
      <c r="D1348" t="inlineStr">
        <is>
          <t>formula</t>
        </is>
      </c>
      <c r="E1348" t="inlineStr">
        <is>
          <t>Uploaded reference workbook</t>
        </is>
      </c>
    </row>
    <row r="1349">
      <c r="A1349" t="inlineStr">
        <is>
          <t>Plafon</t>
        </is>
      </c>
      <c r="B1349" t="inlineStr">
        <is>
          <t>E62</t>
        </is>
      </c>
      <c r="C1349">
        <f>((J9*1.1))</f>
        <v/>
      </c>
      <c r="D1349" t="inlineStr">
        <is>
          <t>formula</t>
        </is>
      </c>
      <c r="E1349" t="inlineStr">
        <is>
          <t>Uploaded reference workbook</t>
        </is>
      </c>
    </row>
    <row r="1350">
      <c r="A1350" t="inlineStr">
        <is>
          <t>Plafon</t>
        </is>
      </c>
      <c r="B1350" t="inlineStr">
        <is>
          <t>I62</t>
        </is>
      </c>
      <c r="C1350">
        <f>((G62*E62))</f>
        <v/>
      </c>
      <c r="D1350" t="inlineStr">
        <is>
          <t>formula</t>
        </is>
      </c>
      <c r="E1350" t="inlineStr">
        <is>
          <t>Uploaded reference workbook</t>
        </is>
      </c>
    </row>
    <row r="1351">
      <c r="A1351" t="inlineStr">
        <is>
          <t>Plafon</t>
        </is>
      </c>
      <c r="B1351" t="inlineStr">
        <is>
          <t>E63</t>
        </is>
      </c>
      <c r="C1351">
        <f>IFERROR(J8*0.01,0)</f>
        <v/>
      </c>
      <c r="D1351" t="inlineStr">
        <is>
          <t>error-suppressed-source-formula</t>
        </is>
      </c>
      <c r="E1351" t="inlineStr">
        <is>
          <t>Uploaded reference workbook</t>
        </is>
      </c>
    </row>
    <row r="1352">
      <c r="A1352" t="inlineStr">
        <is>
          <t>Plafon</t>
        </is>
      </c>
      <c r="B1352" t="inlineStr">
        <is>
          <t>I63</t>
        </is>
      </c>
      <c r="C1352">
        <f>((G63*E63))</f>
        <v/>
      </c>
      <c r="D1352" t="inlineStr">
        <is>
          <t>formula</t>
        </is>
      </c>
      <c r="E1352" t="inlineStr">
        <is>
          <t>Uploaded reference workbook</t>
        </is>
      </c>
    </row>
    <row r="1353">
      <c r="A1353" t="inlineStr">
        <is>
          <t>Plafon</t>
        </is>
      </c>
      <c r="B1353" t="inlineStr">
        <is>
          <t>S63</t>
        </is>
      </c>
      <c r="C1353">
        <f>IFERROR(S61+S47+S29+I83+I65+I47+I29,0)</f>
        <v/>
      </c>
      <c r="D1353" t="inlineStr">
        <is>
          <t>error-suppressed-source-formula</t>
        </is>
      </c>
      <c r="E1353" t="inlineStr">
        <is>
          <t>Uploaded reference workbook</t>
        </is>
      </c>
    </row>
    <row r="1354">
      <c r="A1354" t="inlineStr">
        <is>
          <t>Plafon</t>
        </is>
      </c>
      <c r="B1354" t="inlineStr">
        <is>
          <t>I64</t>
        </is>
      </c>
      <c r="C1354">
        <f>SUM(I58:J63)</f>
        <v/>
      </c>
      <c r="D1354" t="inlineStr">
        <is>
          <t>formula</t>
        </is>
      </c>
      <c r="E1354" t="inlineStr">
        <is>
          <t>Uploaded reference workbook</t>
        </is>
      </c>
    </row>
    <row r="1355">
      <c r="A1355" t="inlineStr">
        <is>
          <t>Plafon</t>
        </is>
      </c>
      <c r="B1355" t="inlineStr">
        <is>
          <t>I65</t>
        </is>
      </c>
      <c r="C1355">
        <f>IFERROR((I56+I64)*B65,0)</f>
        <v/>
      </c>
      <c r="D1355" t="inlineStr">
        <is>
          <t>error-suppressed-source-formula</t>
        </is>
      </c>
      <c r="E1355" t="inlineStr">
        <is>
          <t>Uploaded reference workbook</t>
        </is>
      </c>
    </row>
    <row r="1356">
      <c r="A1356" t="inlineStr">
        <is>
          <t>Plafon</t>
        </is>
      </c>
      <c r="B1356" t="inlineStr">
        <is>
          <t>E70</t>
        </is>
      </c>
      <c r="C1356">
        <f>IFERROR((J8*0.205),0)</f>
        <v/>
      </c>
      <c r="D1356" t="inlineStr">
        <is>
          <t>error-suppressed-source-formula</t>
        </is>
      </c>
      <c r="E1356" t="inlineStr">
        <is>
          <t>Uploaded reference workbook</t>
        </is>
      </c>
    </row>
    <row r="1357">
      <c r="A1357" t="inlineStr">
        <is>
          <t>Plafon</t>
        </is>
      </c>
      <c r="B1357" t="inlineStr">
        <is>
          <t>I70</t>
        </is>
      </c>
      <c r="C1357">
        <f>((G70*E70*B70))</f>
        <v/>
      </c>
      <c r="D1357" t="inlineStr">
        <is>
          <t>formula</t>
        </is>
      </c>
      <c r="E1357" t="inlineStr">
        <is>
          <t>Uploaded reference workbook</t>
        </is>
      </c>
    </row>
    <row r="1358">
      <c r="A1358" t="inlineStr">
        <is>
          <t>Plafon</t>
        </is>
      </c>
      <c r="B1358" t="inlineStr">
        <is>
          <t>E71</t>
        </is>
      </c>
      <c r="C1358">
        <f>((J8*0.395))</f>
        <v/>
      </c>
      <c r="D1358" t="inlineStr">
        <is>
          <t>formula</t>
        </is>
      </c>
      <c r="E1358" t="inlineStr">
        <is>
          <t>Uploaded reference workbook</t>
        </is>
      </c>
    </row>
    <row r="1359">
      <c r="A1359" t="inlineStr">
        <is>
          <t>Plafon</t>
        </is>
      </c>
      <c r="B1359" t="inlineStr">
        <is>
          <t>I71</t>
        </is>
      </c>
      <c r="C1359">
        <f>((G71*E71*B71))</f>
        <v/>
      </c>
      <c r="D1359" t="inlineStr">
        <is>
          <t>formula</t>
        </is>
      </c>
      <c r="E1359" t="inlineStr">
        <is>
          <t>Uploaded reference workbook</t>
        </is>
      </c>
    </row>
    <row r="1360">
      <c r="A1360" t="inlineStr">
        <is>
          <t>Plafon</t>
        </is>
      </c>
      <c r="B1360" t="inlineStr">
        <is>
          <t>E72</t>
        </is>
      </c>
      <c r="C1360">
        <f>((J8*0.0395))</f>
        <v/>
      </c>
      <c r="D1360" t="inlineStr">
        <is>
          <t>formula</t>
        </is>
      </c>
      <c r="E1360" t="inlineStr">
        <is>
          <t>Uploaded reference workbook</t>
        </is>
      </c>
    </row>
    <row r="1361">
      <c r="A1361" t="inlineStr">
        <is>
          <t>Plafon</t>
        </is>
      </c>
      <c r="B1361" t="inlineStr">
        <is>
          <t>I72</t>
        </is>
      </c>
      <c r="C1361">
        <f>((G72*E72*B72))</f>
        <v/>
      </c>
      <c r="D1361" t="inlineStr">
        <is>
          <t>formula</t>
        </is>
      </c>
      <c r="E1361" t="inlineStr">
        <is>
          <t>Uploaded reference workbook</t>
        </is>
      </c>
    </row>
    <row r="1362">
      <c r="A1362" t="inlineStr">
        <is>
          <t>Plafon</t>
        </is>
      </c>
      <c r="B1362" t="inlineStr">
        <is>
          <t>E73</t>
        </is>
      </c>
      <c r="C1362">
        <f>((J8*0.0131))</f>
        <v/>
      </c>
      <c r="D1362" t="inlineStr">
        <is>
          <t>formula</t>
        </is>
      </c>
      <c r="E1362" t="inlineStr">
        <is>
          <t>Uploaded reference workbook</t>
        </is>
      </c>
    </row>
    <row r="1363">
      <c r="A1363" t="inlineStr">
        <is>
          <t>Plafon</t>
        </is>
      </c>
      <c r="B1363" t="inlineStr">
        <is>
          <t>I73</t>
        </is>
      </c>
      <c r="C1363">
        <f>((G73*E73*B73))</f>
        <v/>
      </c>
      <c r="D1363" t="inlineStr">
        <is>
          <t>formula</t>
        </is>
      </c>
      <c r="E1363" t="inlineStr">
        <is>
          <t>Uploaded reference workbook</t>
        </is>
      </c>
    </row>
    <row r="1364">
      <c r="A1364" t="inlineStr">
        <is>
          <t>Plafon</t>
        </is>
      </c>
      <c r="B1364" t="inlineStr">
        <is>
          <t>I74</t>
        </is>
      </c>
      <c r="C1364">
        <f>SUM(I70:J73)</f>
        <v/>
      </c>
      <c r="D1364" t="inlineStr">
        <is>
          <t>formula</t>
        </is>
      </c>
      <c r="E1364" t="inlineStr">
        <is>
          <t>Uploaded reference workbook</t>
        </is>
      </c>
    </row>
    <row r="1365">
      <c r="A1365" t="inlineStr">
        <is>
          <t>Plafon</t>
        </is>
      </c>
      <c r="B1365" t="inlineStr">
        <is>
          <t>E76</t>
        </is>
      </c>
      <c r="C1365">
        <f>IFERROR(J8*0.015,0)</f>
        <v/>
      </c>
      <c r="D1365" t="inlineStr">
        <is>
          <t>error-suppressed-source-formula</t>
        </is>
      </c>
      <c r="E1365" t="inlineStr">
        <is>
          <t>Uploaded reference workbook</t>
        </is>
      </c>
    </row>
    <row r="1366">
      <c r="A1366" t="inlineStr">
        <is>
          <t>Plafon</t>
        </is>
      </c>
      <c r="B1366" t="inlineStr">
        <is>
          <t>I76</t>
        </is>
      </c>
      <c r="C1366">
        <f>((G76*E76))</f>
        <v/>
      </c>
      <c r="D1366" t="inlineStr">
        <is>
          <t>formula</t>
        </is>
      </c>
      <c r="E1366" t="inlineStr">
        <is>
          <t>Uploaded reference workbook</t>
        </is>
      </c>
    </row>
    <row r="1367">
      <c r="A1367" t="inlineStr">
        <is>
          <t>Plafon</t>
        </is>
      </c>
      <c r="B1367" t="inlineStr">
        <is>
          <t>E77</t>
        </is>
      </c>
      <c r="C1367">
        <f>IFERROR(J8*0.25,0)</f>
        <v/>
      </c>
      <c r="D1367" t="inlineStr">
        <is>
          <t>error-suppressed-source-formula</t>
        </is>
      </c>
      <c r="E1367" t="inlineStr">
        <is>
          <t>Uploaded reference workbook</t>
        </is>
      </c>
    </row>
    <row r="1368">
      <c r="A1368" t="inlineStr">
        <is>
          <t>Plafon</t>
        </is>
      </c>
      <c r="B1368" t="inlineStr">
        <is>
          <t>I77</t>
        </is>
      </c>
      <c r="C1368">
        <f>((G77*E77))</f>
        <v/>
      </c>
      <c r="D1368" t="inlineStr">
        <is>
          <t>formula</t>
        </is>
      </c>
      <c r="E1368" t="inlineStr">
        <is>
          <t>Uploaded reference workbook</t>
        </is>
      </c>
    </row>
    <row r="1369">
      <c r="A1369" t="inlineStr">
        <is>
          <t>Plafon</t>
        </is>
      </c>
      <c r="B1369" t="inlineStr">
        <is>
          <t>E78</t>
        </is>
      </c>
      <c r="C1369">
        <f>((J8*0.364))</f>
        <v/>
      </c>
      <c r="D1369" t="inlineStr">
        <is>
          <t>formula</t>
        </is>
      </c>
      <c r="E1369" t="inlineStr">
        <is>
          <t>Uploaded reference workbook</t>
        </is>
      </c>
    </row>
    <row r="1370">
      <c r="A1370" t="inlineStr">
        <is>
          <t>Plafon</t>
        </is>
      </c>
      <c r="B1370" t="inlineStr">
        <is>
          <t>I78</t>
        </is>
      </c>
      <c r="C1370">
        <f>((G78*E78))</f>
        <v/>
      </c>
      <c r="D1370" t="inlineStr">
        <is>
          <t>formula</t>
        </is>
      </c>
      <c r="E1370" t="inlineStr">
        <is>
          <t>Uploaded reference workbook</t>
        </is>
      </c>
    </row>
    <row r="1371">
      <c r="A1371" t="inlineStr">
        <is>
          <t>Plafon</t>
        </is>
      </c>
      <c r="B1371" t="inlineStr">
        <is>
          <t>E79</t>
        </is>
      </c>
      <c r="C1371">
        <f>((J8*0.11))</f>
        <v/>
      </c>
      <c r="D1371" t="inlineStr">
        <is>
          <t>formula</t>
        </is>
      </c>
      <c r="E1371" t="inlineStr">
        <is>
          <t>Uploaded reference workbook</t>
        </is>
      </c>
    </row>
    <row r="1372">
      <c r="A1372" t="inlineStr">
        <is>
          <t>Plafon</t>
        </is>
      </c>
      <c r="B1372" t="inlineStr">
        <is>
          <t>I79</t>
        </is>
      </c>
      <c r="C1372">
        <f>((G79*E79))</f>
        <v/>
      </c>
      <c r="D1372" t="inlineStr">
        <is>
          <t>formula</t>
        </is>
      </c>
      <c r="E1372" t="inlineStr">
        <is>
          <t>Uploaded reference workbook</t>
        </is>
      </c>
    </row>
    <row r="1373">
      <c r="A1373" t="inlineStr">
        <is>
          <t>Plafon</t>
        </is>
      </c>
      <c r="B1373" t="inlineStr">
        <is>
          <t>E80</t>
        </is>
      </c>
      <c r="C1373">
        <f>((J9*1.1))</f>
        <v/>
      </c>
      <c r="D1373" t="inlineStr">
        <is>
          <t>formula</t>
        </is>
      </c>
      <c r="E1373" t="inlineStr">
        <is>
          <t>Uploaded reference workbook</t>
        </is>
      </c>
    </row>
    <row r="1374">
      <c r="A1374" t="inlineStr">
        <is>
          <t>Plafon</t>
        </is>
      </c>
      <c r="B1374" t="inlineStr">
        <is>
          <t>I80</t>
        </is>
      </c>
      <c r="C1374">
        <f>((G80*E80))</f>
        <v/>
      </c>
      <c r="D1374" t="inlineStr">
        <is>
          <t>formula</t>
        </is>
      </c>
      <c r="E1374" t="inlineStr">
        <is>
          <t>Uploaded reference workbook</t>
        </is>
      </c>
    </row>
    <row r="1375">
      <c r="A1375" t="inlineStr">
        <is>
          <t>Plafon</t>
        </is>
      </c>
      <c r="B1375" t="inlineStr">
        <is>
          <t>E81</t>
        </is>
      </c>
      <c r="C1375">
        <f>IFERROR(J8*0.01,0)</f>
        <v/>
      </c>
      <c r="D1375" t="inlineStr">
        <is>
          <t>error-suppressed-source-formula</t>
        </is>
      </c>
      <c r="E1375" t="inlineStr">
        <is>
          <t>Uploaded reference workbook</t>
        </is>
      </c>
    </row>
    <row r="1376">
      <c r="A1376" t="inlineStr">
        <is>
          <t>Plafon</t>
        </is>
      </c>
      <c r="B1376" t="inlineStr">
        <is>
          <t>I81</t>
        </is>
      </c>
      <c r="C1376">
        <f>((G81*E81))</f>
        <v/>
      </c>
      <c r="D1376" t="inlineStr">
        <is>
          <t>formula</t>
        </is>
      </c>
      <c r="E1376" t="inlineStr">
        <is>
          <t>Uploaded reference workbook</t>
        </is>
      </c>
    </row>
    <row r="1377">
      <c r="A1377" t="inlineStr">
        <is>
          <t>Plafon</t>
        </is>
      </c>
      <c r="B1377" t="inlineStr">
        <is>
          <t>I82</t>
        </is>
      </c>
      <c r="C1377">
        <f>SUM(I76:J81)</f>
        <v/>
      </c>
      <c r="D1377" t="inlineStr">
        <is>
          <t>formula</t>
        </is>
      </c>
      <c r="E1377" t="inlineStr">
        <is>
          <t>Uploaded reference workbook</t>
        </is>
      </c>
    </row>
    <row r="1378">
      <c r="A1378" t="inlineStr">
        <is>
          <t>Plafon</t>
        </is>
      </c>
      <c r="B1378" t="inlineStr">
        <is>
          <t>I83</t>
        </is>
      </c>
      <c r="C1378">
        <f>IFERROR((I74+I82)*B83,0)</f>
        <v/>
      </c>
      <c r="D1378" t="inlineStr">
        <is>
          <t>error-suppressed-source-formula</t>
        </is>
      </c>
      <c r="E1378" t="inlineStr">
        <is>
          <t>Uploaded reference workbook</t>
        </is>
      </c>
    </row>
    <row r="1379">
      <c r="A1379" t="inlineStr">
        <is>
          <t>Pengecatan</t>
        </is>
      </c>
      <c r="B1379" t="inlineStr">
        <is>
          <t>D5</t>
        </is>
      </c>
      <c r="C1379">
        <f>"Pengecatan Dinding "&amp;J21+J22&amp; " m²"</f>
        <v/>
      </c>
      <c r="D1379" t="inlineStr">
        <is>
          <t>formula</t>
        </is>
      </c>
      <c r="E1379" t="inlineStr">
        <is>
          <t>Uploaded reference workbook</t>
        </is>
      </c>
    </row>
    <row r="1380">
      <c r="A1380" t="inlineStr">
        <is>
          <t>Pengecatan</t>
        </is>
      </c>
      <c r="B1380" t="inlineStr">
        <is>
          <t>J6</t>
        </is>
      </c>
      <c r="C1380">
        <f>E8+E9</f>
        <v/>
      </c>
      <c r="D1380" t="inlineStr">
        <is>
          <t>formula</t>
        </is>
      </c>
      <c r="E1380" t="inlineStr">
        <is>
          <t>Uploaded reference workbook</t>
        </is>
      </c>
    </row>
    <row r="1381">
      <c r="A1381" t="inlineStr">
        <is>
          <t>Pengecatan</t>
        </is>
      </c>
      <c r="B1381" t="inlineStr">
        <is>
          <t>E20</t>
        </is>
      </c>
      <c r="C1381">
        <f>IFERROR(((((E8+E9)*E10)-J20)*1)+E21,0)</f>
        <v/>
      </c>
      <c r="D1381" t="inlineStr">
        <is>
          <t>error-suppressed-source-formula</t>
        </is>
      </c>
      <c r="E1381" t="inlineStr">
        <is>
          <t>Uploaded reference workbook</t>
        </is>
      </c>
    </row>
    <row r="1382">
      <c r="A1382" t="inlineStr">
        <is>
          <t>Pengecatan</t>
        </is>
      </c>
      <c r="B1382" t="inlineStr">
        <is>
          <t>J20</t>
        </is>
      </c>
      <c r="C1382">
        <f>IFERROR(E12*E13*E14+J12*J13*J14+E16*E17*E18+J16+J17+J18,0)</f>
        <v/>
      </c>
      <c r="D1382" t="inlineStr">
        <is>
          <t>error-suppressed-source-formula</t>
        </is>
      </c>
      <c r="E1382" t="inlineStr">
        <is>
          <t>Uploaded reference workbook</t>
        </is>
      </c>
    </row>
    <row r="1383">
      <c r="A1383" t="inlineStr">
        <is>
          <t>Pengecatan</t>
        </is>
      </c>
      <c r="B1383" t="inlineStr">
        <is>
          <t>E21</t>
        </is>
      </c>
      <c r="C1383">
        <f>IFERROR((0.5*J8*J9)*J10,0)</f>
        <v/>
      </c>
      <c r="D1383" t="inlineStr">
        <is>
          <t>error-suppressed-source-formula</t>
        </is>
      </c>
      <c r="E1383" t="inlineStr">
        <is>
          <t>Uploaded reference workbook</t>
        </is>
      </c>
    </row>
    <row r="1384">
      <c r="A1384" t="inlineStr">
        <is>
          <t>Pengecatan</t>
        </is>
      </c>
      <c r="B1384" t="inlineStr">
        <is>
          <t>J21</t>
        </is>
      </c>
      <c r="C1384">
        <f>IFERROR((E8*E10*2)-J20,0)</f>
        <v/>
      </c>
      <c r="D1384" t="inlineStr">
        <is>
          <t>error-suppressed-source-formula</t>
        </is>
      </c>
      <c r="E1384" t="inlineStr">
        <is>
          <t>Uploaded reference workbook</t>
        </is>
      </c>
    </row>
    <row r="1385">
      <c r="A1385" t="inlineStr">
        <is>
          <t>Pengecatan</t>
        </is>
      </c>
      <c r="B1385" t="inlineStr">
        <is>
          <t>J22</t>
        </is>
      </c>
      <c r="C1385">
        <f>IFERROR((E9*E10+E21)-J20,0)</f>
        <v/>
      </c>
      <c r="D1385" t="inlineStr">
        <is>
          <t>error-suppressed-source-formula</t>
        </is>
      </c>
      <c r="E1385" t="inlineStr">
        <is>
          <t>Uploaded reference workbook</t>
        </is>
      </c>
    </row>
    <row r="1386">
      <c r="A1386" t="inlineStr">
        <is>
          <t>Pengecatan</t>
        </is>
      </c>
      <c r="B1386" t="inlineStr">
        <is>
          <t>T22</t>
        </is>
      </c>
      <c r="C1386">
        <f>IFERROR((E8+E9)*E10,0)</f>
        <v/>
      </c>
      <c r="D1386" t="inlineStr">
        <is>
          <t>error-suppressed-source-formula</t>
        </is>
      </c>
      <c r="E1386" t="inlineStr">
        <is>
          <t>Uploaded reference workbook</t>
        </is>
      </c>
    </row>
    <row r="1387">
      <c r="A1387" t="inlineStr">
        <is>
          <t>Pengecatan</t>
        </is>
      </c>
      <c r="B1387" t="inlineStr">
        <is>
          <t>T23</t>
        </is>
      </c>
      <c r="C1387">
        <f>IFERROR((T22*2)+E21,0)</f>
        <v/>
      </c>
      <c r="D1387" t="inlineStr">
        <is>
          <t>error-suppressed-source-formula</t>
        </is>
      </c>
      <c r="E1387" t="inlineStr">
        <is>
          <t>Uploaded reference workbook</t>
        </is>
      </c>
    </row>
    <row r="1388">
      <c r="A1388" t="inlineStr">
        <is>
          <t>Pengecatan</t>
        </is>
      </c>
      <c r="B1388" t="inlineStr">
        <is>
          <t>E27</t>
        </is>
      </c>
      <c r="C1388">
        <f>IFERROR((J21*0.0667),0)</f>
        <v/>
      </c>
      <c r="D1388" t="inlineStr">
        <is>
          <t>error-suppressed-source-formula</t>
        </is>
      </c>
      <c r="E1388" t="inlineStr">
        <is>
          <t>Uploaded reference workbook</t>
        </is>
      </c>
    </row>
    <row r="1389">
      <c r="A1389" t="inlineStr">
        <is>
          <t>Pengecatan</t>
        </is>
      </c>
      <c r="B1389" t="inlineStr">
        <is>
          <t>I27</t>
        </is>
      </c>
      <c r="C1389">
        <f>((G27*E27*B27))</f>
        <v/>
      </c>
      <c r="D1389" t="inlineStr">
        <is>
          <t>formula</t>
        </is>
      </c>
      <c r="E1389" t="inlineStr">
        <is>
          <t>Uploaded reference workbook</t>
        </is>
      </c>
    </row>
    <row r="1390">
      <c r="A1390" t="inlineStr">
        <is>
          <t>Pengecatan</t>
        </is>
      </c>
      <c r="B1390" t="inlineStr">
        <is>
          <t>E28</t>
        </is>
      </c>
      <c r="C1390">
        <f>((J21*0.0667))</f>
        <v/>
      </c>
      <c r="D1390" t="inlineStr">
        <is>
          <t>formula</t>
        </is>
      </c>
      <c r="E1390" t="inlineStr">
        <is>
          <t>Uploaded reference workbook</t>
        </is>
      </c>
    </row>
    <row r="1391">
      <c r="A1391" t="inlineStr">
        <is>
          <t>Pengecatan</t>
        </is>
      </c>
      <c r="B1391" t="inlineStr">
        <is>
          <t>I28</t>
        </is>
      </c>
      <c r="C1391">
        <f>((G28*E28*B28))</f>
        <v/>
      </c>
      <c r="D1391" t="inlineStr">
        <is>
          <t>formula</t>
        </is>
      </c>
      <c r="E1391" t="inlineStr">
        <is>
          <t>Uploaded reference workbook</t>
        </is>
      </c>
    </row>
    <row r="1392">
      <c r="A1392" t="inlineStr">
        <is>
          <t>Pengecatan</t>
        </is>
      </c>
      <c r="B1392" t="inlineStr">
        <is>
          <t>E29</t>
        </is>
      </c>
      <c r="C1392">
        <f>((J21*0.0067))</f>
        <v/>
      </c>
      <c r="D1392" t="inlineStr">
        <is>
          <t>formula</t>
        </is>
      </c>
      <c r="E1392" t="inlineStr">
        <is>
          <t>Uploaded reference workbook</t>
        </is>
      </c>
    </row>
    <row r="1393">
      <c r="A1393" t="inlineStr">
        <is>
          <t>Pengecatan</t>
        </is>
      </c>
      <c r="B1393" t="inlineStr">
        <is>
          <t>I29</t>
        </is>
      </c>
      <c r="C1393">
        <f>((G29*E29*B29))</f>
        <v/>
      </c>
      <c r="D1393" t="inlineStr">
        <is>
          <t>formula</t>
        </is>
      </c>
      <c r="E1393" t="inlineStr">
        <is>
          <t>Uploaded reference workbook</t>
        </is>
      </c>
    </row>
    <row r="1394">
      <c r="A1394" t="inlineStr">
        <is>
          <t>Pengecatan</t>
        </is>
      </c>
      <c r="B1394" t="inlineStr">
        <is>
          <t>E30</t>
        </is>
      </c>
      <c r="C1394">
        <f>((J21*0.0022))</f>
        <v/>
      </c>
      <c r="D1394" t="inlineStr">
        <is>
          <t>formula</t>
        </is>
      </c>
      <c r="E1394" t="inlineStr">
        <is>
          <t>Uploaded reference workbook</t>
        </is>
      </c>
    </row>
    <row r="1395">
      <c r="A1395" t="inlineStr">
        <is>
          <t>Pengecatan</t>
        </is>
      </c>
      <c r="B1395" t="inlineStr">
        <is>
          <t>I30</t>
        </is>
      </c>
      <c r="C1395">
        <f>((G30*E30*B30))</f>
        <v/>
      </c>
      <c r="D1395" t="inlineStr">
        <is>
          <t>formula</t>
        </is>
      </c>
      <c r="E1395" t="inlineStr">
        <is>
          <t>Uploaded reference workbook</t>
        </is>
      </c>
    </row>
    <row r="1396">
      <c r="A1396" t="inlineStr">
        <is>
          <t>Pengecatan</t>
        </is>
      </c>
      <c r="B1396" t="inlineStr">
        <is>
          <t>I31</t>
        </is>
      </c>
      <c r="C1396">
        <f>SUM(I27:J30)</f>
        <v/>
      </c>
      <c r="D1396" t="inlineStr">
        <is>
          <t>formula</t>
        </is>
      </c>
      <c r="E1396" t="inlineStr">
        <is>
          <t>Uploaded reference workbook</t>
        </is>
      </c>
    </row>
    <row r="1397">
      <c r="A1397" t="inlineStr">
        <is>
          <t>Pengecatan</t>
        </is>
      </c>
      <c r="B1397" t="inlineStr">
        <is>
          <t>E33</t>
        </is>
      </c>
      <c r="C1397">
        <f>IFERROR(J21*0.1,0)</f>
        <v/>
      </c>
      <c r="D1397" t="inlineStr">
        <is>
          <t>error-suppressed-source-formula</t>
        </is>
      </c>
      <c r="E1397" t="inlineStr">
        <is>
          <t>Uploaded reference workbook</t>
        </is>
      </c>
    </row>
    <row r="1398">
      <c r="A1398" t="inlineStr">
        <is>
          <t>Pengecatan</t>
        </is>
      </c>
      <c r="B1398" t="inlineStr">
        <is>
          <t>I33</t>
        </is>
      </c>
      <c r="C1398">
        <f>((G33*E33))</f>
        <v/>
      </c>
      <c r="D1398" t="inlineStr">
        <is>
          <t>formula</t>
        </is>
      </c>
      <c r="E1398" t="inlineStr">
        <is>
          <t>Uploaded reference workbook</t>
        </is>
      </c>
    </row>
    <row r="1399">
      <c r="A1399" t="inlineStr">
        <is>
          <t>Pengecatan</t>
        </is>
      </c>
      <c r="B1399" t="inlineStr">
        <is>
          <t>E34</t>
        </is>
      </c>
      <c r="C1399">
        <f>IFERROR(J21*0.26,0)</f>
        <v/>
      </c>
      <c r="D1399" t="inlineStr">
        <is>
          <t>error-suppressed-source-formula</t>
        </is>
      </c>
      <c r="E1399" t="inlineStr">
        <is>
          <t>Uploaded reference workbook</t>
        </is>
      </c>
    </row>
    <row r="1400">
      <c r="A1400" t="inlineStr">
        <is>
          <t>Pengecatan</t>
        </is>
      </c>
      <c r="B1400" t="inlineStr">
        <is>
          <t>I34</t>
        </is>
      </c>
      <c r="C1400">
        <f>((G34*E34))</f>
        <v/>
      </c>
      <c r="D1400" t="inlineStr">
        <is>
          <t>formula</t>
        </is>
      </c>
      <c r="E1400" t="inlineStr">
        <is>
          <t>Uploaded reference workbook</t>
        </is>
      </c>
    </row>
    <row r="1401">
      <c r="A1401" t="inlineStr">
        <is>
          <t>Pengecatan</t>
        </is>
      </c>
      <c r="B1401" t="inlineStr">
        <is>
          <t>I35</t>
        </is>
      </c>
      <c r="C1401">
        <f>SUM(I33:J34)</f>
        <v/>
      </c>
      <c r="D1401" t="inlineStr">
        <is>
          <t>formula</t>
        </is>
      </c>
      <c r="E1401" t="inlineStr">
        <is>
          <t>Uploaded reference workbook</t>
        </is>
      </c>
    </row>
    <row r="1402">
      <c r="A1402" t="inlineStr">
        <is>
          <t>Pengecatan</t>
        </is>
      </c>
      <c r="B1402" t="inlineStr">
        <is>
          <t>I36</t>
        </is>
      </c>
      <c r="C1402">
        <f>I31+I35</f>
        <v/>
      </c>
      <c r="D1402" t="inlineStr">
        <is>
          <t>formula</t>
        </is>
      </c>
      <c r="E1402" t="inlineStr">
        <is>
          <t>Uploaded reference workbook</t>
        </is>
      </c>
    </row>
    <row r="1403">
      <c r="A1403" t="inlineStr">
        <is>
          <t>Pengecatan</t>
        </is>
      </c>
      <c r="B1403" t="inlineStr">
        <is>
          <t>E40</t>
        </is>
      </c>
      <c r="C1403">
        <f>IFERROR((J22*0.0769),0)</f>
        <v/>
      </c>
      <c r="D1403" t="inlineStr">
        <is>
          <t>error-suppressed-source-formula</t>
        </is>
      </c>
      <c r="E1403" t="inlineStr">
        <is>
          <t>Uploaded reference workbook</t>
        </is>
      </c>
    </row>
    <row r="1404">
      <c r="A1404" t="inlineStr">
        <is>
          <t>Pengecatan</t>
        </is>
      </c>
      <c r="B1404" t="inlineStr">
        <is>
          <t>I40</t>
        </is>
      </c>
      <c r="C1404">
        <f>((G40*E40*B40))</f>
        <v/>
      </c>
      <c r="D1404" t="inlineStr">
        <is>
          <t>formula</t>
        </is>
      </c>
      <c r="E1404" t="inlineStr">
        <is>
          <t>Uploaded reference workbook</t>
        </is>
      </c>
    </row>
    <row r="1405">
      <c r="A1405" t="inlineStr">
        <is>
          <t>Pengecatan</t>
        </is>
      </c>
      <c r="B1405" t="inlineStr">
        <is>
          <t>E41</t>
        </is>
      </c>
      <c r="C1405">
        <f>((J22*0.0769))</f>
        <v/>
      </c>
      <c r="D1405" t="inlineStr">
        <is>
          <t>formula</t>
        </is>
      </c>
      <c r="E1405" t="inlineStr">
        <is>
          <t>Uploaded reference workbook</t>
        </is>
      </c>
    </row>
    <row r="1406">
      <c r="A1406" t="inlineStr">
        <is>
          <t>Pengecatan</t>
        </is>
      </c>
      <c r="B1406" t="inlineStr">
        <is>
          <t>I41</t>
        </is>
      </c>
      <c r="C1406">
        <f>((G41*E41*B41))</f>
        <v/>
      </c>
      <c r="D1406" t="inlineStr">
        <is>
          <t>formula</t>
        </is>
      </c>
      <c r="E1406" t="inlineStr">
        <is>
          <t>Uploaded reference workbook</t>
        </is>
      </c>
    </row>
    <row r="1407">
      <c r="A1407" t="inlineStr">
        <is>
          <t>Pengecatan</t>
        </is>
      </c>
      <c r="B1407" t="inlineStr">
        <is>
          <t>E42</t>
        </is>
      </c>
      <c r="C1407">
        <f>((J22*0.0077))</f>
        <v/>
      </c>
      <c r="D1407" t="inlineStr">
        <is>
          <t>formula</t>
        </is>
      </c>
      <c r="E1407" t="inlineStr">
        <is>
          <t>Uploaded reference workbook</t>
        </is>
      </c>
    </row>
    <row r="1408">
      <c r="A1408" t="inlineStr">
        <is>
          <t>Pengecatan</t>
        </is>
      </c>
      <c r="B1408" t="inlineStr">
        <is>
          <t>I42</t>
        </is>
      </c>
      <c r="C1408">
        <f>((G42*E42*B42))</f>
        <v/>
      </c>
      <c r="D1408" t="inlineStr">
        <is>
          <t>formula</t>
        </is>
      </c>
      <c r="E1408" t="inlineStr">
        <is>
          <t>Uploaded reference workbook</t>
        </is>
      </c>
    </row>
    <row r="1409">
      <c r="A1409" t="inlineStr">
        <is>
          <t>Pengecatan</t>
        </is>
      </c>
      <c r="B1409" t="inlineStr">
        <is>
          <t>E43</t>
        </is>
      </c>
      <c r="C1409">
        <f>((J22*0.0026))</f>
        <v/>
      </c>
      <c r="D1409" t="inlineStr">
        <is>
          <t>formula</t>
        </is>
      </c>
      <c r="E1409" t="inlineStr">
        <is>
          <t>Uploaded reference workbook</t>
        </is>
      </c>
    </row>
    <row r="1410">
      <c r="A1410" t="inlineStr">
        <is>
          <t>Pengecatan</t>
        </is>
      </c>
      <c r="B1410" t="inlineStr">
        <is>
          <t>I43</t>
        </is>
      </c>
      <c r="C1410">
        <f>((G43*E43*B43))</f>
        <v/>
      </c>
      <c r="D1410" t="inlineStr">
        <is>
          <t>formula</t>
        </is>
      </c>
      <c r="E1410" t="inlineStr">
        <is>
          <t>Uploaded reference workbook</t>
        </is>
      </c>
    </row>
    <row r="1411">
      <c r="A1411" t="inlineStr">
        <is>
          <t>Pengecatan</t>
        </is>
      </c>
      <c r="B1411" t="inlineStr">
        <is>
          <t>I44</t>
        </is>
      </c>
      <c r="C1411">
        <f>SUM(I40:J43)</f>
        <v/>
      </c>
      <c r="D1411" t="inlineStr">
        <is>
          <t>formula</t>
        </is>
      </c>
      <c r="E1411" t="inlineStr">
        <is>
          <t>Uploaded reference workbook</t>
        </is>
      </c>
    </row>
    <row r="1412">
      <c r="A1412" t="inlineStr">
        <is>
          <t>Pengecatan</t>
        </is>
      </c>
      <c r="B1412" t="inlineStr">
        <is>
          <t>E46</t>
        </is>
      </c>
      <c r="C1412">
        <f>IFERROR(J22*0.1,0)</f>
        <v/>
      </c>
      <c r="D1412" t="inlineStr">
        <is>
          <t>error-suppressed-source-formula</t>
        </is>
      </c>
      <c r="E1412" t="inlineStr">
        <is>
          <t>Uploaded reference workbook</t>
        </is>
      </c>
    </row>
    <row r="1413">
      <c r="A1413" t="inlineStr">
        <is>
          <t>Pengecatan</t>
        </is>
      </c>
      <c r="B1413" t="inlineStr">
        <is>
          <t>I46</t>
        </is>
      </c>
      <c r="C1413">
        <f>((G46*E46))</f>
        <v/>
      </c>
      <c r="D1413" t="inlineStr">
        <is>
          <t>formula</t>
        </is>
      </c>
      <c r="E1413" t="inlineStr">
        <is>
          <t>Uploaded reference workbook</t>
        </is>
      </c>
    </row>
    <row r="1414">
      <c r="A1414" t="inlineStr">
        <is>
          <t>Pengecatan</t>
        </is>
      </c>
      <c r="B1414" t="inlineStr">
        <is>
          <t>E47</t>
        </is>
      </c>
      <c r="C1414">
        <f>IFERROR(J22*0.26,0)</f>
        <v/>
      </c>
      <c r="D1414" t="inlineStr">
        <is>
          <t>error-suppressed-source-formula</t>
        </is>
      </c>
      <c r="E1414" t="inlineStr">
        <is>
          <t>Uploaded reference workbook</t>
        </is>
      </c>
    </row>
    <row r="1415">
      <c r="A1415" t="inlineStr">
        <is>
          <t>Pengecatan</t>
        </is>
      </c>
      <c r="B1415" t="inlineStr">
        <is>
          <t>I47</t>
        </is>
      </c>
      <c r="C1415">
        <f>((G47*E47))</f>
        <v/>
      </c>
      <c r="D1415" t="inlineStr">
        <is>
          <t>formula</t>
        </is>
      </c>
      <c r="E1415" t="inlineStr">
        <is>
          <t>Uploaded reference workbook</t>
        </is>
      </c>
    </row>
    <row r="1416">
      <c r="A1416" t="inlineStr">
        <is>
          <t>Pengecatan</t>
        </is>
      </c>
      <c r="B1416" t="inlineStr">
        <is>
          <t>I48</t>
        </is>
      </c>
      <c r="C1416">
        <f>SUM(I46:J47)</f>
        <v/>
      </c>
      <c r="D1416" t="inlineStr">
        <is>
          <t>formula</t>
        </is>
      </c>
      <c r="E1416" t="inlineStr">
        <is>
          <t>Uploaded reference workbook</t>
        </is>
      </c>
    </row>
    <row r="1417">
      <c r="A1417" t="inlineStr">
        <is>
          <t>Pengecatan</t>
        </is>
      </c>
      <c r="B1417" t="inlineStr">
        <is>
          <t>I49</t>
        </is>
      </c>
      <c r="C1417">
        <f>IFERROR(I44+I48,0)</f>
        <v/>
      </c>
      <c r="D1417" t="inlineStr">
        <is>
          <t>error-suppressed-source-formula</t>
        </is>
      </c>
      <c r="E1417" t="inlineStr">
        <is>
          <t>Uploaded reference workbook</t>
        </is>
      </c>
    </row>
    <row r="1418">
      <c r="A1418" t="inlineStr">
        <is>
          <t>Pengecatan</t>
        </is>
      </c>
      <c r="B1418" t="inlineStr">
        <is>
          <t>I51</t>
        </is>
      </c>
      <c r="C1418">
        <f>IFERROR(I49+I36,0)</f>
        <v/>
      </c>
      <c r="D1418" t="inlineStr">
        <is>
          <t>error-suppressed-source-formula</t>
        </is>
      </c>
      <c r="E1418" t="inlineStr">
        <is>
          <t>Uploaded reference workbook</t>
        </is>
      </c>
    </row>
    <row r="1419">
      <c r="A1419" t="inlineStr">
        <is>
          <t>Kelistrikan</t>
        </is>
      </c>
      <c r="B1419" t="inlineStr">
        <is>
          <t>D5</t>
        </is>
      </c>
      <c r="C1419">
        <f>"Pemasangan Instalasi Listrik "&amp;E8*E9&amp; " m²"</f>
        <v/>
      </c>
      <c r="D1419" t="inlineStr">
        <is>
          <t>formula</t>
        </is>
      </c>
      <c r="E1419" t="inlineStr">
        <is>
          <t>Uploaded reference workbook</t>
        </is>
      </c>
    </row>
    <row r="1420">
      <c r="A1420" t="inlineStr">
        <is>
          <t>Kelistrikan</t>
        </is>
      </c>
      <c r="B1420" t="inlineStr">
        <is>
          <t>J6</t>
        </is>
      </c>
      <c r="C1420">
        <f>E8+E9</f>
        <v/>
      </c>
      <c r="D1420" t="inlineStr">
        <is>
          <t>formula</t>
        </is>
      </c>
      <c r="E1420" t="inlineStr">
        <is>
          <t>Uploaded reference workbook</t>
        </is>
      </c>
    </row>
    <row r="1421">
      <c r="A1421" t="inlineStr">
        <is>
          <t>Kelistrikan</t>
        </is>
      </c>
      <c r="B1421" t="inlineStr">
        <is>
          <t>N9</t>
        </is>
      </c>
      <c r="C1421">
        <f>E17*0.024</f>
        <v/>
      </c>
      <c r="D1421" t="inlineStr">
        <is>
          <t>formula</t>
        </is>
      </c>
      <c r="E1421" t="inlineStr">
        <is>
          <t>Uploaded reference workbook</t>
        </is>
      </c>
    </row>
    <row r="1422">
      <c r="A1422" t="inlineStr">
        <is>
          <t>Kelistrikan</t>
        </is>
      </c>
      <c r="B1422" t="inlineStr">
        <is>
          <t>O9</t>
        </is>
      </c>
      <c r="C1422">
        <f>E16*0.024</f>
        <v/>
      </c>
      <c r="D1422" t="inlineStr">
        <is>
          <t>formula</t>
        </is>
      </c>
      <c r="E1422" t="inlineStr">
        <is>
          <t>Uploaded reference workbook</t>
        </is>
      </c>
    </row>
    <row r="1423">
      <c r="A1423" t="inlineStr">
        <is>
          <t>Kelistrikan</t>
        </is>
      </c>
      <c r="B1423" t="inlineStr">
        <is>
          <t>P9</t>
        </is>
      </c>
      <c r="C1423">
        <f>E10*1.076</f>
        <v/>
      </c>
      <c r="D1423" t="inlineStr">
        <is>
          <t>formula</t>
        </is>
      </c>
      <c r="E1423" t="inlineStr">
        <is>
          <t>Uploaded reference workbook</t>
        </is>
      </c>
    </row>
    <row r="1424">
      <c r="A1424" t="inlineStr">
        <is>
          <t>Kelistrikan</t>
        </is>
      </c>
      <c r="B1424" t="inlineStr">
        <is>
          <t>Q9</t>
        </is>
      </c>
      <c r="C1424">
        <f>E15*0.105</f>
        <v/>
      </c>
      <c r="D1424" t="inlineStr">
        <is>
          <t>formula</t>
        </is>
      </c>
      <c r="E1424" t="inlineStr">
        <is>
          <t>Uploaded reference workbook</t>
        </is>
      </c>
    </row>
    <row r="1425">
      <c r="A1425" t="inlineStr">
        <is>
          <t>Kelistrikan</t>
        </is>
      </c>
      <c r="B1425" t="inlineStr">
        <is>
          <t>R9</t>
        </is>
      </c>
      <c r="C1425">
        <f>J12*0.064</f>
        <v/>
      </c>
      <c r="D1425" t="inlineStr">
        <is>
          <t>formula</t>
        </is>
      </c>
      <c r="E1425" t="inlineStr">
        <is>
          <t>Uploaded reference workbook</t>
        </is>
      </c>
    </row>
    <row r="1426">
      <c r="A1426" t="inlineStr">
        <is>
          <t>Kelistrikan</t>
        </is>
      </c>
      <c r="B1426" t="inlineStr">
        <is>
          <t>N10</t>
        </is>
      </c>
      <c r="C1426">
        <f>E17*0.04</f>
        <v/>
      </c>
      <c r="D1426" t="inlineStr">
        <is>
          <t>formula</t>
        </is>
      </c>
      <c r="E1426" t="inlineStr">
        <is>
          <t>Uploaded reference workbook</t>
        </is>
      </c>
    </row>
    <row r="1427">
      <c r="A1427" t="inlineStr">
        <is>
          <t>Kelistrikan</t>
        </is>
      </c>
      <c r="B1427" t="inlineStr">
        <is>
          <t>O10</t>
        </is>
      </c>
      <c r="C1427">
        <f>E16*0.04</f>
        <v/>
      </c>
      <c r="D1427" t="inlineStr">
        <is>
          <t>formula</t>
        </is>
      </c>
      <c r="E1427" t="inlineStr">
        <is>
          <t>Uploaded reference workbook</t>
        </is>
      </c>
    </row>
    <row r="1428">
      <c r="A1428" t="inlineStr">
        <is>
          <t>Kelistrikan</t>
        </is>
      </c>
      <c r="B1428" t="inlineStr">
        <is>
          <t>P10</t>
        </is>
      </c>
      <c r="C1428">
        <f>E10*1.797</f>
        <v/>
      </c>
      <c r="D1428" t="inlineStr">
        <is>
          <t>formula</t>
        </is>
      </c>
      <c r="E1428" t="inlineStr">
        <is>
          <t>Uploaded reference workbook</t>
        </is>
      </c>
    </row>
    <row r="1429">
      <c r="A1429" t="inlineStr">
        <is>
          <t>Kelistrikan</t>
        </is>
      </c>
      <c r="B1429" t="inlineStr">
        <is>
          <t>Q10</t>
        </is>
      </c>
      <c r="C1429">
        <f>E15*0.175</f>
        <v/>
      </c>
      <c r="D1429" t="inlineStr">
        <is>
          <t>formula</t>
        </is>
      </c>
      <c r="E1429" t="inlineStr">
        <is>
          <t>Uploaded reference workbook</t>
        </is>
      </c>
    </row>
    <row r="1430">
      <c r="A1430" t="inlineStr">
        <is>
          <t>Kelistrikan</t>
        </is>
      </c>
      <c r="B1430" t="inlineStr">
        <is>
          <t>R10</t>
        </is>
      </c>
      <c r="C1430">
        <f>J12*0.107</f>
        <v/>
      </c>
      <c r="D1430" t="inlineStr">
        <is>
          <t>formula</t>
        </is>
      </c>
      <c r="E1430" t="inlineStr">
        <is>
          <t>Uploaded reference workbook</t>
        </is>
      </c>
    </row>
    <row r="1431">
      <c r="A1431" t="inlineStr">
        <is>
          <t>Kelistrikan</t>
        </is>
      </c>
      <c r="B1431" t="inlineStr">
        <is>
          <t>N11</t>
        </is>
      </c>
      <c r="C1431">
        <f>E17*0.004</f>
        <v/>
      </c>
      <c r="D1431" t="inlineStr">
        <is>
          <t>formula</t>
        </is>
      </c>
      <c r="E1431" t="inlineStr">
        <is>
          <t>Uploaded reference workbook</t>
        </is>
      </c>
    </row>
    <row r="1432">
      <c r="A1432" t="inlineStr">
        <is>
          <t>Kelistrikan</t>
        </is>
      </c>
      <c r="B1432" t="inlineStr">
        <is>
          <t>O11</t>
        </is>
      </c>
      <c r="C1432">
        <f>E16*0.004</f>
        <v/>
      </c>
      <c r="D1432" t="inlineStr">
        <is>
          <t>formula</t>
        </is>
      </c>
      <c r="E1432" t="inlineStr">
        <is>
          <t>Uploaded reference workbook</t>
        </is>
      </c>
    </row>
    <row r="1433">
      <c r="A1433" t="inlineStr">
        <is>
          <t>Kelistrikan</t>
        </is>
      </c>
      <c r="B1433" t="inlineStr">
        <is>
          <t>P11</t>
        </is>
      </c>
      <c r="C1433">
        <f>E10*0.18</f>
        <v/>
      </c>
      <c r="D1433" t="inlineStr">
        <is>
          <t>formula</t>
        </is>
      </c>
      <c r="E1433" t="inlineStr">
        <is>
          <t>Uploaded reference workbook</t>
        </is>
      </c>
    </row>
    <row r="1434">
      <c r="A1434" t="inlineStr">
        <is>
          <t>Kelistrikan</t>
        </is>
      </c>
      <c r="B1434" t="inlineStr">
        <is>
          <t>Q11</t>
        </is>
      </c>
      <c r="C1434">
        <f>E15*0.017</f>
        <v/>
      </c>
      <c r="D1434" t="inlineStr">
        <is>
          <t>formula</t>
        </is>
      </c>
      <c r="E1434" t="inlineStr">
        <is>
          <t>Uploaded reference workbook</t>
        </is>
      </c>
    </row>
    <row r="1435">
      <c r="A1435" t="inlineStr">
        <is>
          <t>Kelistrikan</t>
        </is>
      </c>
      <c r="B1435" t="inlineStr">
        <is>
          <t>R11</t>
        </is>
      </c>
      <c r="C1435">
        <f>J12*0.011</f>
        <v/>
      </c>
      <c r="D1435" t="inlineStr">
        <is>
          <t>formula</t>
        </is>
      </c>
      <c r="E1435" t="inlineStr">
        <is>
          <t>Uploaded reference workbook</t>
        </is>
      </c>
    </row>
    <row r="1436">
      <c r="A1436" t="inlineStr">
        <is>
          <t>Kelistrikan</t>
        </is>
      </c>
      <c r="B1436" t="inlineStr">
        <is>
          <t>J12</t>
        </is>
      </c>
      <c r="C1436">
        <f>J8+(J9*2)+J10*3</f>
        <v/>
      </c>
      <c r="D1436" t="inlineStr">
        <is>
          <t>formula</t>
        </is>
      </c>
      <c r="E1436" t="inlineStr">
        <is>
          <t>Uploaded reference workbook</t>
        </is>
      </c>
    </row>
    <row r="1437">
      <c r="A1437" t="inlineStr">
        <is>
          <t>Kelistrikan</t>
        </is>
      </c>
      <c r="B1437" t="inlineStr">
        <is>
          <t>N12</t>
        </is>
      </c>
      <c r="C1437">
        <f>E17*0.001</f>
        <v/>
      </c>
      <c r="D1437" t="inlineStr">
        <is>
          <t>formula</t>
        </is>
      </c>
      <c r="E1437" t="inlineStr">
        <is>
          <t>Uploaded reference workbook</t>
        </is>
      </c>
    </row>
    <row r="1438">
      <c r="A1438" t="inlineStr">
        <is>
          <t>Kelistrikan</t>
        </is>
      </c>
      <c r="B1438" t="inlineStr">
        <is>
          <t>O12</t>
        </is>
      </c>
      <c r="C1438">
        <f>E16*0.001</f>
        <v/>
      </c>
      <c r="D1438" t="inlineStr">
        <is>
          <t>formula</t>
        </is>
      </c>
      <c r="E1438" t="inlineStr">
        <is>
          <t>Uploaded reference workbook</t>
        </is>
      </c>
    </row>
    <row r="1439">
      <c r="A1439" t="inlineStr">
        <is>
          <t>Kelistrikan</t>
        </is>
      </c>
      <c r="B1439" t="inlineStr">
        <is>
          <t>P12</t>
        </is>
      </c>
      <c r="C1439">
        <f>E10*0.06</f>
        <v/>
      </c>
      <c r="D1439" t="inlineStr">
        <is>
          <t>formula</t>
        </is>
      </c>
      <c r="E1439" t="inlineStr">
        <is>
          <t>Uploaded reference workbook</t>
        </is>
      </c>
    </row>
    <row r="1440">
      <c r="A1440" t="inlineStr">
        <is>
          <t>Kelistrikan</t>
        </is>
      </c>
      <c r="B1440" t="inlineStr">
        <is>
          <t>Q12</t>
        </is>
      </c>
      <c r="C1440">
        <f>E15*0.006</f>
        <v/>
      </c>
      <c r="D1440" t="inlineStr">
        <is>
          <t>formula</t>
        </is>
      </c>
      <c r="E1440" t="inlineStr">
        <is>
          <t>Uploaded reference workbook</t>
        </is>
      </c>
    </row>
    <row r="1441">
      <c r="A1441" t="inlineStr">
        <is>
          <t>Kelistrikan</t>
        </is>
      </c>
      <c r="B1441" t="inlineStr">
        <is>
          <t>R12</t>
        </is>
      </c>
      <c r="C1441">
        <f>J12*0.004</f>
        <v/>
      </c>
      <c r="D1441" t="inlineStr">
        <is>
          <t>formula</t>
        </is>
      </c>
      <c r="E1441" t="inlineStr">
        <is>
          <t>Uploaded reference workbook</t>
        </is>
      </c>
    </row>
    <row r="1442">
      <c r="A1442" t="inlineStr">
        <is>
          <t>Kelistrikan</t>
        </is>
      </c>
      <c r="B1442" t="inlineStr">
        <is>
          <t>E14</t>
        </is>
      </c>
      <c r="C1442">
        <f>E10</f>
        <v/>
      </c>
      <c r="D1442" t="inlineStr">
        <is>
          <t>formula</t>
        </is>
      </c>
      <c r="E1442" t="inlineStr">
        <is>
          <t>Uploaded reference workbook</t>
        </is>
      </c>
    </row>
    <row r="1443">
      <c r="A1443" t="inlineStr">
        <is>
          <t>Kelistrikan</t>
        </is>
      </c>
      <c r="B1443" t="inlineStr">
        <is>
          <t>J14</t>
        </is>
      </c>
      <c r="C1443">
        <f>IFERROR(J8+(J9*2)+J10*3,0)</f>
        <v/>
      </c>
      <c r="D1443" t="inlineStr">
        <is>
          <t>error-suppressed-source-formula</t>
        </is>
      </c>
      <c r="E1443" t="inlineStr">
        <is>
          <t>Uploaded reference workbook</t>
        </is>
      </c>
    </row>
    <row r="1444">
      <c r="A1444" t="inlineStr">
        <is>
          <t>Kelistrikan</t>
        </is>
      </c>
      <c r="B1444" t="inlineStr">
        <is>
          <t>N14</t>
        </is>
      </c>
      <c r="C1444">
        <f>J8*0.031</f>
        <v/>
      </c>
      <c r="D1444" t="inlineStr">
        <is>
          <t>formula</t>
        </is>
      </c>
      <c r="E1444" t="inlineStr">
        <is>
          <t>Uploaded reference workbook</t>
        </is>
      </c>
    </row>
    <row r="1445">
      <c r="A1445" t="inlineStr">
        <is>
          <t>Kelistrikan</t>
        </is>
      </c>
      <c r="B1445" t="inlineStr">
        <is>
          <t>O14</t>
        </is>
      </c>
      <c r="C1445">
        <f>J9*0.031</f>
        <v/>
      </c>
      <c r="D1445" t="inlineStr">
        <is>
          <t>formula</t>
        </is>
      </c>
      <c r="E1445" t="inlineStr">
        <is>
          <t>Uploaded reference workbook</t>
        </is>
      </c>
    </row>
    <row r="1446">
      <c r="A1446" t="inlineStr">
        <is>
          <t>Kelistrikan</t>
        </is>
      </c>
      <c r="B1446" t="inlineStr">
        <is>
          <t>P14</t>
        </is>
      </c>
      <c r="C1446">
        <f>J10*0.031</f>
        <v/>
      </c>
      <c r="D1446" t="inlineStr">
        <is>
          <t>formula</t>
        </is>
      </c>
      <c r="E1446" t="inlineStr">
        <is>
          <t>Uploaded reference workbook</t>
        </is>
      </c>
    </row>
    <row r="1447">
      <c r="A1447" t="inlineStr">
        <is>
          <t>Kelistrikan</t>
        </is>
      </c>
      <c r="B1447" t="inlineStr">
        <is>
          <t>Q14</t>
        </is>
      </c>
      <c r="C1447">
        <f>J11*0.026</f>
        <v/>
      </c>
      <c r="D1447" t="inlineStr">
        <is>
          <t>formula</t>
        </is>
      </c>
      <c r="E1447" t="inlineStr">
        <is>
          <t>Uploaded reference workbook</t>
        </is>
      </c>
    </row>
    <row r="1448">
      <c r="A1448" t="inlineStr">
        <is>
          <t>Kelistrikan</t>
        </is>
      </c>
      <c r="B1448" t="inlineStr">
        <is>
          <t>R14</t>
        </is>
      </c>
      <c r="C1448">
        <f>J15*0.19</f>
        <v/>
      </c>
      <c r="D1448" t="inlineStr">
        <is>
          <t>formula</t>
        </is>
      </c>
      <c r="E1448" t="inlineStr">
        <is>
          <t>Uploaded reference workbook</t>
        </is>
      </c>
    </row>
    <row r="1449">
      <c r="A1449" t="inlineStr">
        <is>
          <t>Kelistrikan</t>
        </is>
      </c>
      <c r="B1449" t="inlineStr">
        <is>
          <t>E15</t>
        </is>
      </c>
      <c r="C1449">
        <f>E11</f>
        <v/>
      </c>
      <c r="D1449" t="inlineStr">
        <is>
          <t>formula</t>
        </is>
      </c>
      <c r="E1449" t="inlineStr">
        <is>
          <t>Uploaded reference workbook</t>
        </is>
      </c>
    </row>
    <row r="1450">
      <c r="A1450" t="inlineStr">
        <is>
          <t>Kelistrikan</t>
        </is>
      </c>
      <c r="B1450" t="inlineStr">
        <is>
          <t>J15</t>
        </is>
      </c>
      <c r="C1450">
        <f>E12</f>
        <v/>
      </c>
      <c r="D1450" t="inlineStr">
        <is>
          <t>formula</t>
        </is>
      </c>
      <c r="E1450" t="inlineStr">
        <is>
          <t>Uploaded reference workbook</t>
        </is>
      </c>
    </row>
    <row r="1451">
      <c r="A1451" t="inlineStr">
        <is>
          <t>Kelistrikan</t>
        </is>
      </c>
      <c r="B1451" t="inlineStr">
        <is>
          <t>N15</t>
        </is>
      </c>
      <c r="C1451">
        <f>J8*0.052</f>
        <v/>
      </c>
      <c r="D1451" t="inlineStr">
        <is>
          <t>formula</t>
        </is>
      </c>
      <c r="E1451" t="inlineStr">
        <is>
          <t>Uploaded reference workbook</t>
        </is>
      </c>
    </row>
    <row r="1452">
      <c r="A1452" t="inlineStr">
        <is>
          <t>Kelistrikan</t>
        </is>
      </c>
      <c r="B1452" t="inlineStr">
        <is>
          <t>O15</t>
        </is>
      </c>
      <c r="C1452">
        <f>J9*0.052</f>
        <v/>
      </c>
      <c r="D1452" t="inlineStr">
        <is>
          <t>formula</t>
        </is>
      </c>
      <c r="E1452" t="inlineStr">
        <is>
          <t>Uploaded reference workbook</t>
        </is>
      </c>
    </row>
    <row r="1453">
      <c r="A1453" t="inlineStr">
        <is>
          <t>Kelistrikan</t>
        </is>
      </c>
      <c r="B1453" t="inlineStr">
        <is>
          <t>P15</t>
        </is>
      </c>
      <c r="C1453">
        <f>J10*0.052</f>
        <v/>
      </c>
      <c r="D1453" t="inlineStr">
        <is>
          <t>formula</t>
        </is>
      </c>
      <c r="E1453" t="inlineStr">
        <is>
          <t>Uploaded reference workbook</t>
        </is>
      </c>
    </row>
    <row r="1454">
      <c r="A1454" t="inlineStr">
        <is>
          <t>Kelistrikan</t>
        </is>
      </c>
      <c r="B1454" t="inlineStr">
        <is>
          <t>Q15</t>
        </is>
      </c>
      <c r="C1454">
        <f>J11*0.044</f>
        <v/>
      </c>
      <c r="D1454" t="inlineStr">
        <is>
          <t>formula</t>
        </is>
      </c>
      <c r="E1454" t="inlineStr">
        <is>
          <t>Uploaded reference workbook</t>
        </is>
      </c>
    </row>
    <row r="1455">
      <c r="A1455" t="inlineStr">
        <is>
          <t>Kelistrikan</t>
        </is>
      </c>
      <c r="B1455" t="inlineStr">
        <is>
          <t>R15</t>
        </is>
      </c>
      <c r="C1455">
        <f>J15*0.318</f>
        <v/>
      </c>
      <c r="D1455" t="inlineStr">
        <is>
          <t>formula</t>
        </is>
      </c>
      <c r="E1455" t="inlineStr">
        <is>
          <t>Uploaded reference workbook</t>
        </is>
      </c>
    </row>
    <row r="1456">
      <c r="A1456" t="inlineStr">
        <is>
          <t>Kelistrikan</t>
        </is>
      </c>
      <c r="B1456" t="inlineStr">
        <is>
          <t>E16</t>
        </is>
      </c>
      <c r="C1456">
        <f>IFERROR((E8+E9)*2*(2)*120%,0)</f>
        <v/>
      </c>
      <c r="D1456" t="inlineStr">
        <is>
          <t>error-suppressed-source-formula</t>
        </is>
      </c>
      <c r="E1456" t="inlineStr">
        <is>
          <t>Uploaded reference workbook</t>
        </is>
      </c>
    </row>
    <row r="1457">
      <c r="A1457" t="inlineStr">
        <is>
          <t>Kelistrikan</t>
        </is>
      </c>
      <c r="B1457" t="inlineStr">
        <is>
          <t>N16</t>
        </is>
      </c>
      <c r="C1457">
        <f>J8*0.005</f>
        <v/>
      </c>
      <c r="D1457" t="inlineStr">
        <is>
          <t>formula</t>
        </is>
      </c>
      <c r="E1457" t="inlineStr">
        <is>
          <t>Uploaded reference workbook</t>
        </is>
      </c>
    </row>
    <row r="1458">
      <c r="A1458" t="inlineStr">
        <is>
          <t>Kelistrikan</t>
        </is>
      </c>
      <c r="B1458" t="inlineStr">
        <is>
          <t>O16</t>
        </is>
      </c>
      <c r="C1458">
        <f>J9*0.005</f>
        <v/>
      </c>
      <c r="D1458" t="inlineStr">
        <is>
          <t>formula</t>
        </is>
      </c>
      <c r="E1458" t="inlineStr">
        <is>
          <t>Uploaded reference workbook</t>
        </is>
      </c>
    </row>
    <row r="1459">
      <c r="A1459" t="inlineStr">
        <is>
          <t>Kelistrikan</t>
        </is>
      </c>
      <c r="B1459" t="inlineStr">
        <is>
          <t>P16</t>
        </is>
      </c>
      <c r="C1459">
        <f>J10*0.005</f>
        <v/>
      </c>
      <c r="D1459" t="inlineStr">
        <is>
          <t>formula</t>
        </is>
      </c>
      <c r="E1459" t="inlineStr">
        <is>
          <t>Uploaded reference workbook</t>
        </is>
      </c>
    </row>
    <row r="1460">
      <c r="A1460" t="inlineStr">
        <is>
          <t>Kelistrikan</t>
        </is>
      </c>
      <c r="B1460" t="inlineStr">
        <is>
          <t>Q16</t>
        </is>
      </c>
      <c r="C1460">
        <f>J11*0.004</f>
        <v/>
      </c>
      <c r="D1460" t="inlineStr">
        <is>
          <t>formula</t>
        </is>
      </c>
      <c r="E1460" t="inlineStr">
        <is>
          <t>Uploaded reference workbook</t>
        </is>
      </c>
    </row>
    <row r="1461">
      <c r="A1461" t="inlineStr">
        <is>
          <t>Kelistrikan</t>
        </is>
      </c>
      <c r="B1461" t="inlineStr">
        <is>
          <t>R16</t>
        </is>
      </c>
      <c r="C1461">
        <f>J15*0.032</f>
        <v/>
      </c>
      <c r="D1461" t="inlineStr">
        <is>
          <t>formula</t>
        </is>
      </c>
      <c r="E1461" t="inlineStr">
        <is>
          <t>Uploaded reference workbook</t>
        </is>
      </c>
    </row>
    <row r="1462">
      <c r="A1462" t="inlineStr">
        <is>
          <t>Kelistrikan</t>
        </is>
      </c>
      <c r="B1462" t="inlineStr">
        <is>
          <t>E17</t>
        </is>
      </c>
      <c r="C1462">
        <f>IFERROR((J11+J12+J14)*4*120%,0)</f>
        <v/>
      </c>
      <c r="D1462" t="inlineStr">
        <is>
          <t>error-suppressed-source-formula</t>
        </is>
      </c>
      <c r="E1462" t="inlineStr">
        <is>
          <t>Uploaded reference workbook</t>
        </is>
      </c>
    </row>
    <row r="1463">
      <c r="A1463" t="inlineStr">
        <is>
          <t>Kelistrikan</t>
        </is>
      </c>
      <c r="B1463" t="inlineStr">
        <is>
          <t>N17</t>
        </is>
      </c>
      <c r="C1463">
        <f>J8*0.002</f>
        <v/>
      </c>
      <c r="D1463" t="inlineStr">
        <is>
          <t>formula</t>
        </is>
      </c>
      <c r="E1463" t="inlineStr">
        <is>
          <t>Uploaded reference workbook</t>
        </is>
      </c>
    </row>
    <row r="1464">
      <c r="A1464" t="inlineStr">
        <is>
          <t>Kelistrikan</t>
        </is>
      </c>
      <c r="B1464" t="inlineStr">
        <is>
          <t>O17</t>
        </is>
      </c>
      <c r="C1464">
        <f>J9*0.002</f>
        <v/>
      </c>
      <c r="D1464" t="inlineStr">
        <is>
          <t>formula</t>
        </is>
      </c>
      <c r="E1464" t="inlineStr">
        <is>
          <t>Uploaded reference workbook</t>
        </is>
      </c>
    </row>
    <row r="1465">
      <c r="A1465" t="inlineStr">
        <is>
          <t>Kelistrikan</t>
        </is>
      </c>
      <c r="B1465" t="inlineStr">
        <is>
          <t>P17</t>
        </is>
      </c>
      <c r="C1465">
        <f>J10*0.002</f>
        <v/>
      </c>
      <c r="D1465" t="inlineStr">
        <is>
          <t>formula</t>
        </is>
      </c>
      <c r="E1465" t="inlineStr">
        <is>
          <t>Uploaded reference workbook</t>
        </is>
      </c>
    </row>
    <row r="1466">
      <c r="A1466" t="inlineStr">
        <is>
          <t>Kelistrikan</t>
        </is>
      </c>
      <c r="B1466" t="inlineStr">
        <is>
          <t>Q17</t>
        </is>
      </c>
      <c r="C1466">
        <f>J11*0.001</f>
        <v/>
      </c>
      <c r="D1466" t="inlineStr">
        <is>
          <t>formula</t>
        </is>
      </c>
      <c r="E1466" t="inlineStr">
        <is>
          <t>Uploaded reference workbook</t>
        </is>
      </c>
    </row>
    <row r="1467">
      <c r="A1467" t="inlineStr">
        <is>
          <t>Kelistrikan</t>
        </is>
      </c>
      <c r="B1467" t="inlineStr">
        <is>
          <t>R17</t>
        </is>
      </c>
      <c r="C1467">
        <f>J15*0.011</f>
        <v/>
      </c>
      <c r="D1467" t="inlineStr">
        <is>
          <t>formula</t>
        </is>
      </c>
      <c r="E1467" t="inlineStr">
        <is>
          <t>Uploaded reference workbook</t>
        </is>
      </c>
    </row>
    <row r="1468">
      <c r="A1468" t="inlineStr">
        <is>
          <t>Kelistrikan</t>
        </is>
      </c>
      <c r="B1468" t="inlineStr">
        <is>
          <t>O19</t>
        </is>
      </c>
      <c r="C1468">
        <f>IFERROR(N9+O9+P9+Q9+R9+N14+O14+P14+Q14+R14,0)</f>
        <v/>
      </c>
      <c r="D1468" t="inlineStr">
        <is>
          <t>error-suppressed-source-formula</t>
        </is>
      </c>
      <c r="E1468" t="inlineStr">
        <is>
          <t>Uploaded reference workbook</t>
        </is>
      </c>
    </row>
    <row r="1469">
      <c r="A1469" t="inlineStr">
        <is>
          <t>Kelistrikan</t>
        </is>
      </c>
      <c r="B1469" t="inlineStr">
        <is>
          <t>P19</t>
        </is>
      </c>
      <c r="C1469">
        <f>IFERROR(J9+J10+J11,0)</f>
        <v/>
      </c>
      <c r="D1469" t="inlineStr">
        <is>
          <t>error-suppressed-source-formula</t>
        </is>
      </c>
      <c r="E1469" t="inlineStr">
        <is>
          <t>Uploaded reference workbook</t>
        </is>
      </c>
    </row>
    <row r="1470">
      <c r="A1470" t="inlineStr">
        <is>
          <t>Kelistrikan</t>
        </is>
      </c>
      <c r="B1470" t="inlineStr">
        <is>
          <t>O20</t>
        </is>
      </c>
      <c r="C1470">
        <f>IFERROR(N10+O10+P10+Q10+R10+N15+O15+P15+Q15+R15,0)</f>
        <v/>
      </c>
      <c r="D1470" t="inlineStr">
        <is>
          <t>error-suppressed-source-formula</t>
        </is>
      </c>
      <c r="E1470" t="inlineStr">
        <is>
          <t>Uploaded reference workbook</t>
        </is>
      </c>
    </row>
    <row r="1471">
      <c r="A1471" t="inlineStr">
        <is>
          <t>Kelistrikan</t>
        </is>
      </c>
      <c r="B1471" t="inlineStr">
        <is>
          <t>O22</t>
        </is>
      </c>
      <c r="C1471">
        <f>IFERROR(N11+O11+P11+Q11+R11+N16+O16+P16+Q16+R16,0)</f>
        <v/>
      </c>
      <c r="D1471" t="inlineStr">
        <is>
          <t>error-suppressed-source-formula</t>
        </is>
      </c>
      <c r="E1471" t="inlineStr">
        <is>
          <t>Uploaded reference workbook</t>
        </is>
      </c>
    </row>
    <row r="1472">
      <c r="A1472" t="inlineStr">
        <is>
          <t>Kelistrikan</t>
        </is>
      </c>
      <c r="B1472" t="inlineStr">
        <is>
          <t>E23</t>
        </is>
      </c>
      <c r="C1472">
        <f>O19</f>
        <v/>
      </c>
      <c r="D1472" t="inlineStr">
        <is>
          <t>formula</t>
        </is>
      </c>
      <c r="E1472" t="inlineStr">
        <is>
          <t>Uploaded reference workbook</t>
        </is>
      </c>
    </row>
    <row r="1473">
      <c r="A1473" t="inlineStr">
        <is>
          <t>Kelistrikan</t>
        </is>
      </c>
      <c r="B1473" t="inlineStr">
        <is>
          <t>I23</t>
        </is>
      </c>
      <c r="C1473">
        <f>((G23*E23*B23))</f>
        <v/>
      </c>
      <c r="D1473" t="inlineStr">
        <is>
          <t>formula</t>
        </is>
      </c>
      <c r="E1473" t="inlineStr">
        <is>
          <t>Uploaded reference workbook</t>
        </is>
      </c>
    </row>
    <row r="1474">
      <c r="A1474" t="inlineStr">
        <is>
          <t>Kelistrikan</t>
        </is>
      </c>
      <c r="B1474" t="inlineStr">
        <is>
          <t>O23</t>
        </is>
      </c>
      <c r="C1474">
        <f>IFERROR(N12+O12+P12+Q12+R12+N17+O17+P17+Q17+R17,0)</f>
        <v/>
      </c>
      <c r="D1474" t="inlineStr">
        <is>
          <t>error-suppressed-source-formula</t>
        </is>
      </c>
      <c r="E1474" t="inlineStr">
        <is>
          <t>Uploaded reference workbook</t>
        </is>
      </c>
    </row>
    <row r="1475">
      <c r="A1475" t="inlineStr">
        <is>
          <t>Kelistrikan</t>
        </is>
      </c>
      <c r="B1475" t="inlineStr">
        <is>
          <t>E24</t>
        </is>
      </c>
      <c r="C1475">
        <f>O20</f>
        <v/>
      </c>
      <c r="D1475" t="inlineStr">
        <is>
          <t>formula</t>
        </is>
      </c>
      <c r="E1475" t="inlineStr">
        <is>
          <t>Uploaded reference workbook</t>
        </is>
      </c>
    </row>
    <row r="1476">
      <c r="A1476" t="inlineStr">
        <is>
          <t>Kelistrikan</t>
        </is>
      </c>
      <c r="B1476" t="inlineStr">
        <is>
          <t>I24</t>
        </is>
      </c>
      <c r="C1476">
        <f>((G24*E24*B24))</f>
        <v/>
      </c>
      <c r="D1476" t="inlineStr">
        <is>
          <t>formula</t>
        </is>
      </c>
      <c r="E1476" t="inlineStr">
        <is>
          <t>Uploaded reference workbook</t>
        </is>
      </c>
    </row>
    <row r="1477">
      <c r="A1477" t="inlineStr">
        <is>
          <t>Kelistrikan</t>
        </is>
      </c>
      <c r="B1477" t="inlineStr">
        <is>
          <t>E25</t>
        </is>
      </c>
      <c r="C1477">
        <f>O22</f>
        <v/>
      </c>
      <c r="D1477" t="inlineStr">
        <is>
          <t>formula</t>
        </is>
      </c>
      <c r="E1477" t="inlineStr">
        <is>
          <t>Uploaded reference workbook</t>
        </is>
      </c>
    </row>
    <row r="1478">
      <c r="A1478" t="inlineStr">
        <is>
          <t>Kelistrikan</t>
        </is>
      </c>
      <c r="B1478" t="inlineStr">
        <is>
          <t>I25</t>
        </is>
      </c>
      <c r="C1478">
        <f>((G25*E25*B25))</f>
        <v/>
      </c>
      <c r="D1478" t="inlineStr">
        <is>
          <t>formula</t>
        </is>
      </c>
      <c r="E1478" t="inlineStr">
        <is>
          <t>Uploaded reference workbook</t>
        </is>
      </c>
    </row>
    <row r="1479">
      <c r="A1479" t="inlineStr">
        <is>
          <t>Kelistrikan</t>
        </is>
      </c>
      <c r="B1479" t="inlineStr">
        <is>
          <t>E26</t>
        </is>
      </c>
      <c r="C1479">
        <f>O23</f>
        <v/>
      </c>
      <c r="D1479" t="inlineStr">
        <is>
          <t>formula</t>
        </is>
      </c>
      <c r="E1479" t="inlineStr">
        <is>
          <t>Uploaded reference workbook</t>
        </is>
      </c>
    </row>
    <row r="1480">
      <c r="A1480" t="inlineStr">
        <is>
          <t>Kelistrikan</t>
        </is>
      </c>
      <c r="B1480" t="inlineStr">
        <is>
          <t>I26</t>
        </is>
      </c>
      <c r="C1480">
        <f>((G26*E26*B26))</f>
        <v/>
      </c>
      <c r="D1480" t="inlineStr">
        <is>
          <t>formula</t>
        </is>
      </c>
      <c r="E1480" t="inlineStr">
        <is>
          <t>Uploaded reference workbook</t>
        </is>
      </c>
    </row>
    <row r="1481">
      <c r="A1481" t="inlineStr">
        <is>
          <t>Kelistrikan</t>
        </is>
      </c>
      <c r="B1481" t="inlineStr">
        <is>
          <t>I27</t>
        </is>
      </c>
      <c r="C1481">
        <f>SUM(I23:J26)</f>
        <v/>
      </c>
      <c r="D1481" t="inlineStr">
        <is>
          <t>formula</t>
        </is>
      </c>
      <c r="E1481" t="inlineStr">
        <is>
          <t>Uploaded reference workbook</t>
        </is>
      </c>
    </row>
    <row r="1482">
      <c r="A1482" t="inlineStr">
        <is>
          <t>Kelistrikan</t>
        </is>
      </c>
      <c r="B1482" t="inlineStr">
        <is>
          <t>E29</t>
        </is>
      </c>
      <c r="C1482">
        <f>E14</f>
        <v/>
      </c>
      <c r="D1482" t="inlineStr">
        <is>
          <t>formula</t>
        </is>
      </c>
      <c r="E1482" t="inlineStr">
        <is>
          <t>Uploaded reference workbook</t>
        </is>
      </c>
    </row>
    <row r="1483">
      <c r="A1483" t="inlineStr">
        <is>
          <t>Kelistrikan</t>
        </is>
      </c>
      <c r="B1483" t="inlineStr">
        <is>
          <t>I29</t>
        </is>
      </c>
      <c r="C1483">
        <f>((G29*E29))</f>
        <v/>
      </c>
      <c r="D1483" t="inlineStr">
        <is>
          <t>formula</t>
        </is>
      </c>
      <c r="E1483" t="inlineStr">
        <is>
          <t>Uploaded reference workbook</t>
        </is>
      </c>
    </row>
    <row r="1484">
      <c r="A1484" t="inlineStr">
        <is>
          <t>Kelistrikan</t>
        </is>
      </c>
      <c r="B1484" t="inlineStr">
        <is>
          <t>D30</t>
        </is>
      </c>
      <c r="C1484">
        <f>D16</f>
        <v/>
      </c>
      <c r="D1484" t="inlineStr">
        <is>
          <t>formula</t>
        </is>
      </c>
      <c r="E1484" t="inlineStr">
        <is>
          <t>Uploaded reference workbook</t>
        </is>
      </c>
    </row>
    <row r="1485">
      <c r="A1485" t="inlineStr">
        <is>
          <t>Kelistrikan</t>
        </is>
      </c>
      <c r="B1485" t="inlineStr">
        <is>
          <t>E30</t>
        </is>
      </c>
      <c r="C1485">
        <f>IFERROR(E16*1.2,0)</f>
        <v/>
      </c>
      <c r="D1485" t="inlineStr">
        <is>
          <t>error-suppressed-source-formula</t>
        </is>
      </c>
      <c r="E1485" t="inlineStr">
        <is>
          <t>Uploaded reference workbook</t>
        </is>
      </c>
    </row>
    <row r="1486">
      <c r="A1486" t="inlineStr">
        <is>
          <t>Kelistrikan</t>
        </is>
      </c>
      <c r="B1486" t="inlineStr">
        <is>
          <t>I30</t>
        </is>
      </c>
      <c r="C1486">
        <f>((G30*E30))</f>
        <v/>
      </c>
      <c r="D1486" t="inlineStr">
        <is>
          <t>formula</t>
        </is>
      </c>
      <c r="E1486" t="inlineStr">
        <is>
          <t>Uploaded reference workbook</t>
        </is>
      </c>
    </row>
    <row r="1487">
      <c r="A1487" t="inlineStr">
        <is>
          <t>Kelistrikan</t>
        </is>
      </c>
      <c r="B1487" t="inlineStr">
        <is>
          <t>D31</t>
        </is>
      </c>
      <c r="C1487">
        <f>D17</f>
        <v/>
      </c>
      <c r="D1487" t="inlineStr">
        <is>
          <t>formula</t>
        </is>
      </c>
      <c r="E1487" t="inlineStr">
        <is>
          <t>Uploaded reference workbook</t>
        </is>
      </c>
    </row>
    <row r="1488">
      <c r="A1488" t="inlineStr">
        <is>
          <t>Kelistrikan</t>
        </is>
      </c>
      <c r="B1488" t="inlineStr">
        <is>
          <t>E31</t>
        </is>
      </c>
      <c r="C1488">
        <f>((E17*1.2))</f>
        <v/>
      </c>
      <c r="D1488" t="inlineStr">
        <is>
          <t>formula</t>
        </is>
      </c>
      <c r="E1488" t="inlineStr">
        <is>
          <t>Uploaded reference workbook</t>
        </is>
      </c>
    </row>
    <row r="1489">
      <c r="A1489" t="inlineStr">
        <is>
          <t>Kelistrikan</t>
        </is>
      </c>
      <c r="B1489" t="inlineStr">
        <is>
          <t>I31</t>
        </is>
      </c>
      <c r="C1489">
        <f>((G31*E31))</f>
        <v/>
      </c>
      <c r="D1489" t="inlineStr">
        <is>
          <t>formula</t>
        </is>
      </c>
      <c r="E1489" t="inlineStr">
        <is>
          <t>Uploaded reference workbook</t>
        </is>
      </c>
    </row>
    <row r="1490">
      <c r="A1490" t="inlineStr">
        <is>
          <t>Kelistrikan</t>
        </is>
      </c>
      <c r="B1490" t="inlineStr">
        <is>
          <t>D32</t>
        </is>
      </c>
      <c r="C1490">
        <f>D11</f>
        <v/>
      </c>
      <c r="D1490" t="inlineStr">
        <is>
          <t>formula</t>
        </is>
      </c>
      <c r="E1490" t="inlineStr">
        <is>
          <t>Uploaded reference workbook</t>
        </is>
      </c>
    </row>
    <row r="1491">
      <c r="A1491" t="inlineStr">
        <is>
          <t>Kelistrikan</t>
        </is>
      </c>
      <c r="B1491" t="inlineStr">
        <is>
          <t>E32</t>
        </is>
      </c>
      <c r="C1491">
        <f>E11</f>
        <v/>
      </c>
      <c r="D1491" t="inlineStr">
        <is>
          <t>formula</t>
        </is>
      </c>
      <c r="E1491" t="inlineStr">
        <is>
          <t>Uploaded reference workbook</t>
        </is>
      </c>
    </row>
    <row r="1492">
      <c r="A1492" t="inlineStr">
        <is>
          <t>Kelistrikan</t>
        </is>
      </c>
      <c r="B1492" t="inlineStr">
        <is>
          <t>I32</t>
        </is>
      </c>
      <c r="C1492">
        <f>((G32*E32))</f>
        <v/>
      </c>
      <c r="D1492" t="inlineStr">
        <is>
          <t>formula</t>
        </is>
      </c>
      <c r="E1492" t="inlineStr">
        <is>
          <t>Uploaded reference workbook</t>
        </is>
      </c>
    </row>
    <row r="1493">
      <c r="A1493" t="inlineStr">
        <is>
          <t>Kelistrikan</t>
        </is>
      </c>
      <c r="B1493" t="inlineStr">
        <is>
          <t>I33</t>
        </is>
      </c>
      <c r="C1493">
        <f>((G33*E33))</f>
        <v/>
      </c>
      <c r="D1493" t="inlineStr">
        <is>
          <t>formula</t>
        </is>
      </c>
      <c r="E1493" t="inlineStr">
        <is>
          <t>Uploaded reference workbook</t>
        </is>
      </c>
    </row>
    <row r="1494">
      <c r="A1494" t="inlineStr">
        <is>
          <t>Kelistrikan</t>
        </is>
      </c>
      <c r="B1494" t="inlineStr">
        <is>
          <t>D34</t>
        </is>
      </c>
      <c r="C1494">
        <f>H8</f>
        <v/>
      </c>
      <c r="D1494" t="inlineStr">
        <is>
          <t>formula</t>
        </is>
      </c>
      <c r="E1494" t="inlineStr">
        <is>
          <t>Uploaded reference workbook</t>
        </is>
      </c>
    </row>
    <row r="1495">
      <c r="A1495" t="inlineStr">
        <is>
          <t>Kelistrikan</t>
        </is>
      </c>
      <c r="B1495" t="inlineStr">
        <is>
          <t>E34</t>
        </is>
      </c>
      <c r="C1495">
        <f>IFERROR(J8*1.1,0)</f>
        <v/>
      </c>
      <c r="D1495" t="inlineStr">
        <is>
          <t>error-suppressed-source-formula</t>
        </is>
      </c>
      <c r="E1495" t="inlineStr">
        <is>
          <t>Uploaded reference workbook</t>
        </is>
      </c>
    </row>
    <row r="1496">
      <c r="A1496" t="inlineStr">
        <is>
          <t>Kelistrikan</t>
        </is>
      </c>
      <c r="B1496" t="inlineStr">
        <is>
          <t>I34</t>
        </is>
      </c>
      <c r="C1496">
        <f>((G34*E34))</f>
        <v/>
      </c>
      <c r="D1496" t="inlineStr">
        <is>
          <t>formula</t>
        </is>
      </c>
      <c r="E1496" t="inlineStr">
        <is>
          <t>Uploaded reference workbook</t>
        </is>
      </c>
    </row>
    <row r="1497">
      <c r="A1497" t="inlineStr">
        <is>
          <t>Kelistrikan</t>
        </is>
      </c>
      <c r="B1497" t="inlineStr">
        <is>
          <t>D35</t>
        </is>
      </c>
      <c r="C1497">
        <f>H9</f>
        <v/>
      </c>
      <c r="D1497" t="inlineStr">
        <is>
          <t>formula</t>
        </is>
      </c>
      <c r="E1497" t="inlineStr">
        <is>
          <t>Uploaded reference workbook</t>
        </is>
      </c>
    </row>
    <row r="1498">
      <c r="A1498" t="inlineStr">
        <is>
          <t>Kelistrikan</t>
        </is>
      </c>
      <c r="B1498" t="inlineStr">
        <is>
          <t>E35</t>
        </is>
      </c>
      <c r="C1498">
        <f>J9</f>
        <v/>
      </c>
      <c r="D1498" t="inlineStr">
        <is>
          <t>formula</t>
        </is>
      </c>
      <c r="E1498" t="inlineStr">
        <is>
          <t>Uploaded reference workbook</t>
        </is>
      </c>
    </row>
    <row r="1499">
      <c r="A1499" t="inlineStr">
        <is>
          <t>Kelistrikan</t>
        </is>
      </c>
      <c r="B1499" t="inlineStr">
        <is>
          <t>I35</t>
        </is>
      </c>
      <c r="C1499">
        <f>((G35*E35))</f>
        <v/>
      </c>
      <c r="D1499" t="inlineStr">
        <is>
          <t>formula</t>
        </is>
      </c>
      <c r="E1499" t="inlineStr">
        <is>
          <t>Uploaded reference workbook</t>
        </is>
      </c>
    </row>
    <row r="1500">
      <c r="A1500" t="inlineStr">
        <is>
          <t>Kelistrikan</t>
        </is>
      </c>
      <c r="B1500" t="inlineStr">
        <is>
          <t>D36</t>
        </is>
      </c>
      <c r="C1500">
        <f>H10</f>
        <v/>
      </c>
      <c r="D1500" t="inlineStr">
        <is>
          <t>formula</t>
        </is>
      </c>
      <c r="E1500" t="inlineStr">
        <is>
          <t>Uploaded reference workbook</t>
        </is>
      </c>
    </row>
    <row r="1501">
      <c r="A1501" t="inlineStr">
        <is>
          <t>Kelistrikan</t>
        </is>
      </c>
      <c r="B1501" t="inlineStr">
        <is>
          <t>E36</t>
        </is>
      </c>
      <c r="C1501">
        <f>J10</f>
        <v/>
      </c>
      <c r="D1501" t="inlineStr">
        <is>
          <t>formula</t>
        </is>
      </c>
      <c r="E1501" t="inlineStr">
        <is>
          <t>Uploaded reference workbook</t>
        </is>
      </c>
    </row>
    <row r="1502">
      <c r="A1502" t="inlineStr">
        <is>
          <t>Kelistrikan</t>
        </is>
      </c>
      <c r="B1502" t="inlineStr">
        <is>
          <t>I36</t>
        </is>
      </c>
      <c r="C1502">
        <f>((G36*E36))</f>
        <v/>
      </c>
      <c r="D1502" t="inlineStr">
        <is>
          <t>formula</t>
        </is>
      </c>
      <c r="E1502" t="inlineStr">
        <is>
          <t>Uploaded reference workbook</t>
        </is>
      </c>
    </row>
    <row r="1503">
      <c r="A1503" t="inlineStr">
        <is>
          <t>Kelistrikan</t>
        </is>
      </c>
      <c r="B1503" t="inlineStr">
        <is>
          <t>D37</t>
        </is>
      </c>
      <c r="C1503">
        <f>H11</f>
        <v/>
      </c>
      <c r="D1503" t="inlineStr">
        <is>
          <t>formula</t>
        </is>
      </c>
      <c r="E1503" t="inlineStr">
        <is>
          <t>Uploaded reference workbook</t>
        </is>
      </c>
    </row>
    <row r="1504">
      <c r="A1504" t="inlineStr">
        <is>
          <t>Kelistrikan</t>
        </is>
      </c>
      <c r="B1504" t="inlineStr">
        <is>
          <t>E37</t>
        </is>
      </c>
      <c r="C1504">
        <f>J11</f>
        <v/>
      </c>
      <c r="D1504" t="inlineStr">
        <is>
          <t>formula</t>
        </is>
      </c>
      <c r="E1504" t="inlineStr">
        <is>
          <t>Uploaded reference workbook</t>
        </is>
      </c>
    </row>
    <row r="1505">
      <c r="A1505" t="inlineStr">
        <is>
          <t>Kelistrikan</t>
        </is>
      </c>
      <c r="B1505" t="inlineStr">
        <is>
          <t>I37</t>
        </is>
      </c>
      <c r="C1505">
        <f>((G37*E37))</f>
        <v/>
      </c>
      <c r="D1505" t="inlineStr">
        <is>
          <t>formula</t>
        </is>
      </c>
      <c r="E1505" t="inlineStr">
        <is>
          <t>Uploaded reference workbook</t>
        </is>
      </c>
    </row>
    <row r="1506">
      <c r="A1506" t="inlineStr">
        <is>
          <t>Kelistrikan</t>
        </is>
      </c>
      <c r="B1506" t="inlineStr">
        <is>
          <t>E38</t>
        </is>
      </c>
      <c r="C1506">
        <f>P19*14.3</f>
        <v/>
      </c>
      <c r="D1506" t="inlineStr">
        <is>
          <t>formula</t>
        </is>
      </c>
      <c r="E1506" t="inlineStr">
        <is>
          <t>Uploaded reference workbook</t>
        </is>
      </c>
    </row>
    <row r="1507">
      <c r="A1507" t="inlineStr">
        <is>
          <t>Kelistrikan</t>
        </is>
      </c>
      <c r="B1507" t="inlineStr">
        <is>
          <t>I38</t>
        </is>
      </c>
      <c r="C1507">
        <f>((G38*E38))</f>
        <v/>
      </c>
      <c r="D1507" t="inlineStr">
        <is>
          <t>formula</t>
        </is>
      </c>
      <c r="E1507" t="inlineStr">
        <is>
          <t>Uploaded reference workbook</t>
        </is>
      </c>
    </row>
    <row r="1508">
      <c r="A1508" t="inlineStr">
        <is>
          <t>Kelistrikan</t>
        </is>
      </c>
      <c r="B1508" t="inlineStr">
        <is>
          <t>E39</t>
        </is>
      </c>
      <c r="C1508">
        <f>P19*8</f>
        <v/>
      </c>
      <c r="D1508" t="inlineStr">
        <is>
          <t>formula</t>
        </is>
      </c>
      <c r="E1508" t="inlineStr">
        <is>
          <t>Uploaded reference workbook</t>
        </is>
      </c>
    </row>
    <row r="1509">
      <c r="A1509" t="inlineStr">
        <is>
          <t>Kelistrikan</t>
        </is>
      </c>
      <c r="B1509" t="inlineStr">
        <is>
          <t>I39</t>
        </is>
      </c>
      <c r="C1509">
        <f>((G39*E39))</f>
        <v/>
      </c>
      <c r="D1509" t="inlineStr">
        <is>
          <t>formula</t>
        </is>
      </c>
      <c r="E1509" t="inlineStr">
        <is>
          <t>Uploaded reference workbook</t>
        </is>
      </c>
    </row>
    <row r="1510">
      <c r="A1510" t="inlineStr">
        <is>
          <t>Kelistrikan</t>
        </is>
      </c>
      <c r="B1510" t="inlineStr">
        <is>
          <t>E40</t>
        </is>
      </c>
      <c r="C1510">
        <f>P19*8</f>
        <v/>
      </c>
      <c r="D1510" t="inlineStr">
        <is>
          <t>formula</t>
        </is>
      </c>
      <c r="E1510" t="inlineStr">
        <is>
          <t>Uploaded reference workbook</t>
        </is>
      </c>
    </row>
    <row r="1511">
      <c r="A1511" t="inlineStr">
        <is>
          <t>Kelistrikan</t>
        </is>
      </c>
      <c r="B1511" t="inlineStr">
        <is>
          <t>I40</t>
        </is>
      </c>
      <c r="C1511">
        <f>((G40*E40))</f>
        <v/>
      </c>
      <c r="D1511" t="inlineStr">
        <is>
          <t>formula</t>
        </is>
      </c>
      <c r="E1511" t="inlineStr">
        <is>
          <t>Uploaded reference workbook</t>
        </is>
      </c>
    </row>
    <row r="1512">
      <c r="A1512" t="inlineStr">
        <is>
          <t>Kelistrikan</t>
        </is>
      </c>
      <c r="B1512" t="inlineStr">
        <is>
          <t>E41</t>
        </is>
      </c>
      <c r="C1512">
        <f>P19*4</f>
        <v/>
      </c>
      <c r="D1512" t="inlineStr">
        <is>
          <t>formula</t>
        </is>
      </c>
      <c r="E1512" t="inlineStr">
        <is>
          <t>Uploaded reference workbook</t>
        </is>
      </c>
    </row>
    <row r="1513">
      <c r="A1513" t="inlineStr">
        <is>
          <t>Kelistrikan</t>
        </is>
      </c>
      <c r="B1513" t="inlineStr">
        <is>
          <t>I41</t>
        </is>
      </c>
      <c r="C1513">
        <f>((G41*E41))</f>
        <v/>
      </c>
      <c r="D1513" t="inlineStr">
        <is>
          <t>formula</t>
        </is>
      </c>
      <c r="E1513" t="inlineStr">
        <is>
          <t>Uploaded reference workbook</t>
        </is>
      </c>
    </row>
    <row r="1514">
      <c r="A1514" t="inlineStr">
        <is>
          <t>Kelistrikan</t>
        </is>
      </c>
      <c r="B1514" t="inlineStr">
        <is>
          <t>E42</t>
        </is>
      </c>
      <c r="C1514">
        <f>(P19*1)+2</f>
        <v/>
      </c>
      <c r="D1514" t="inlineStr">
        <is>
          <t>formula</t>
        </is>
      </c>
      <c r="E1514" t="inlineStr">
        <is>
          <t>Uploaded reference workbook</t>
        </is>
      </c>
    </row>
    <row r="1515">
      <c r="A1515" t="inlineStr">
        <is>
          <t>Kelistrikan</t>
        </is>
      </c>
      <c r="B1515" t="inlineStr">
        <is>
          <t>I42</t>
        </is>
      </c>
      <c r="C1515">
        <f>((G42*E42))</f>
        <v/>
      </c>
      <c r="D1515" t="inlineStr">
        <is>
          <t>formula</t>
        </is>
      </c>
      <c r="E1515" t="inlineStr">
        <is>
          <t>Uploaded reference workbook</t>
        </is>
      </c>
    </row>
    <row r="1516">
      <c r="A1516" t="inlineStr">
        <is>
          <t>Kelistrikan</t>
        </is>
      </c>
      <c r="B1516" t="inlineStr">
        <is>
          <t>E43</t>
        </is>
      </c>
      <c r="C1516">
        <f>P19*4</f>
        <v/>
      </c>
      <c r="D1516" t="inlineStr">
        <is>
          <t>formula</t>
        </is>
      </c>
      <c r="E1516" t="inlineStr">
        <is>
          <t>Uploaded reference workbook</t>
        </is>
      </c>
    </row>
    <row r="1517">
      <c r="A1517" t="inlineStr">
        <is>
          <t>Kelistrikan</t>
        </is>
      </c>
      <c r="B1517" t="inlineStr">
        <is>
          <t>I43</t>
        </is>
      </c>
      <c r="C1517">
        <f>((G43*E43))</f>
        <v/>
      </c>
      <c r="D1517" t="inlineStr">
        <is>
          <t>formula</t>
        </is>
      </c>
      <c r="E1517" t="inlineStr">
        <is>
          <t>Uploaded reference workbook</t>
        </is>
      </c>
    </row>
    <row r="1518">
      <c r="A1518" t="inlineStr">
        <is>
          <t>Kelistrikan</t>
        </is>
      </c>
      <c r="B1518" t="inlineStr">
        <is>
          <t>E44</t>
        </is>
      </c>
      <c r="C1518">
        <f>J15</f>
        <v/>
      </c>
      <c r="D1518" t="inlineStr">
        <is>
          <t>formula</t>
        </is>
      </c>
      <c r="E1518" t="inlineStr">
        <is>
          <t>Uploaded reference workbook</t>
        </is>
      </c>
    </row>
    <row r="1519">
      <c r="A1519" t="inlineStr">
        <is>
          <t>Kelistrikan</t>
        </is>
      </c>
      <c r="B1519" t="inlineStr">
        <is>
          <t>I44</t>
        </is>
      </c>
      <c r="C1519">
        <f>((G44*E44))</f>
        <v/>
      </c>
      <c r="D1519" t="inlineStr">
        <is>
          <t>formula</t>
        </is>
      </c>
      <c r="E1519" t="inlineStr">
        <is>
          <t>Uploaded reference workbook</t>
        </is>
      </c>
    </row>
    <row r="1520">
      <c r="A1520" t="inlineStr">
        <is>
          <t>Kelistrikan</t>
        </is>
      </c>
      <c r="B1520" t="inlineStr">
        <is>
          <t>I45</t>
        </is>
      </c>
      <c r="C1520">
        <f>SUM(I29:J44)</f>
        <v/>
      </c>
      <c r="D1520" t="inlineStr">
        <is>
          <t>formula</t>
        </is>
      </c>
      <c r="E1520" t="inlineStr">
        <is>
          <t>Uploaded reference workbook</t>
        </is>
      </c>
    </row>
    <row r="1521">
      <c r="A1521" t="inlineStr">
        <is>
          <t>Kelistrikan</t>
        </is>
      </c>
      <c r="B1521" t="inlineStr">
        <is>
          <t>I46</t>
        </is>
      </c>
      <c r="C1521">
        <f>I27+I45</f>
        <v/>
      </c>
      <c r="D1521" t="inlineStr">
        <is>
          <t>formula</t>
        </is>
      </c>
      <c r="E1521" t="inlineStr">
        <is>
          <t>Uploaded reference workbook</t>
        </is>
      </c>
    </row>
    <row r="1522">
      <c r="A1522" t="inlineStr">
        <is>
          <t>Kelistrikan</t>
        </is>
      </c>
      <c r="B1522" t="inlineStr">
        <is>
          <t>I48</t>
        </is>
      </c>
      <c r="C1522">
        <f>IFERROR(I46,0)</f>
        <v/>
      </c>
      <c r="D1522" t="inlineStr">
        <is>
          <t>error-suppressed-source-formula</t>
        </is>
      </c>
      <c r="E1522" t="inlineStr">
        <is>
          <t>Uploaded reference workbook</t>
        </is>
      </c>
    </row>
    <row r="1523">
      <c r="A1523" t="inlineStr">
        <is>
          <t>Instalasi Air Bersih</t>
        </is>
      </c>
      <c r="B1523" t="inlineStr">
        <is>
          <t>D5</t>
        </is>
      </c>
      <c r="C1523">
        <f>"Pemasangan Instalasi Air Bersih "&amp;E8*E9&amp; " m²"</f>
        <v/>
      </c>
      <c r="D1523" t="inlineStr">
        <is>
          <t>formula</t>
        </is>
      </c>
      <c r="E1523" t="inlineStr">
        <is>
          <t>Uploaded reference workbook</t>
        </is>
      </c>
    </row>
    <row r="1524">
      <c r="A1524" t="inlineStr">
        <is>
          <t>Instalasi Air Bersih</t>
        </is>
      </c>
      <c r="B1524" t="inlineStr">
        <is>
          <t>J6</t>
        </is>
      </c>
      <c r="C1524">
        <f>E8+E9</f>
        <v/>
      </c>
      <c r="D1524" t="inlineStr">
        <is>
          <t>formula</t>
        </is>
      </c>
      <c r="E1524" t="inlineStr">
        <is>
          <t>Uploaded reference workbook</t>
        </is>
      </c>
    </row>
    <row r="1525">
      <c r="A1525" t="inlineStr">
        <is>
          <t>Instalasi Air Bersih</t>
        </is>
      </c>
      <c r="B1525" t="inlineStr">
        <is>
          <t>M8</t>
        </is>
      </c>
      <c r="C1525">
        <f>J11*1</f>
        <v/>
      </c>
      <c r="D1525" t="inlineStr">
        <is>
          <t>formula</t>
        </is>
      </c>
      <c r="E1525" t="inlineStr">
        <is>
          <t>Uploaded reference workbook</t>
        </is>
      </c>
    </row>
    <row r="1526">
      <c r="A1526" t="inlineStr">
        <is>
          <t>Instalasi Air Bersih</t>
        </is>
      </c>
      <c r="B1526" t="inlineStr">
        <is>
          <t>N8</t>
        </is>
      </c>
      <c r="C1526">
        <f>J9*0.625</f>
        <v/>
      </c>
      <c r="D1526" t="inlineStr">
        <is>
          <t>formula</t>
        </is>
      </c>
      <c r="E1526" t="inlineStr">
        <is>
          <t>Uploaded reference workbook</t>
        </is>
      </c>
    </row>
    <row r="1527">
      <c r="A1527" t="inlineStr">
        <is>
          <t>Instalasi Air Bersih</t>
        </is>
      </c>
      <c r="B1527" t="inlineStr">
        <is>
          <t>O8</t>
        </is>
      </c>
      <c r="C1527">
        <f>E16*0.017</f>
        <v/>
      </c>
      <c r="D1527" t="inlineStr">
        <is>
          <t>formula</t>
        </is>
      </c>
      <c r="E1527" t="inlineStr">
        <is>
          <t>Uploaded reference workbook</t>
        </is>
      </c>
    </row>
    <row r="1528">
      <c r="A1528" t="inlineStr">
        <is>
          <t>Instalasi Air Bersih</t>
        </is>
      </c>
      <c r="B1528" t="inlineStr">
        <is>
          <t>P8</t>
        </is>
      </c>
      <c r="C1528">
        <f>E17*0.024</f>
        <v/>
      </c>
      <c r="D1528" t="inlineStr">
        <is>
          <t>formula</t>
        </is>
      </c>
      <c r="E1528" t="inlineStr">
        <is>
          <t>Uploaded reference workbook</t>
        </is>
      </c>
    </row>
    <row r="1529">
      <c r="A1529" t="inlineStr">
        <is>
          <t>Instalasi Air Bersih</t>
        </is>
      </c>
      <c r="B1529" t="inlineStr">
        <is>
          <t>Q8</t>
        </is>
      </c>
      <c r="C1529">
        <f>E10*0.079</f>
        <v/>
      </c>
      <c r="D1529" t="inlineStr">
        <is>
          <t>formula</t>
        </is>
      </c>
      <c r="E1529" t="inlineStr">
        <is>
          <t>Uploaded reference workbook</t>
        </is>
      </c>
    </row>
    <row r="1530">
      <c r="A1530" t="inlineStr">
        <is>
          <t>Instalasi Air Bersih</t>
        </is>
      </c>
      <c r="B1530" t="inlineStr">
        <is>
          <t>R8</t>
        </is>
      </c>
      <c r="C1530">
        <f>((M8+N8+O8+P8+Q8))</f>
        <v/>
      </c>
      <c r="D1530" t="inlineStr">
        <is>
          <t>formula</t>
        </is>
      </c>
      <c r="E1530" t="inlineStr">
        <is>
          <t>Uploaded reference workbook</t>
        </is>
      </c>
    </row>
    <row r="1531">
      <c r="A1531" t="inlineStr">
        <is>
          <t>Instalasi Air Bersih</t>
        </is>
      </c>
      <c r="B1531" t="inlineStr">
        <is>
          <t>M9</t>
        </is>
      </c>
      <c r="C1531">
        <f>J11*0.5</f>
        <v/>
      </c>
      <c r="D1531" t="inlineStr">
        <is>
          <t>formula</t>
        </is>
      </c>
      <c r="E1531" t="inlineStr">
        <is>
          <t>Uploaded reference workbook</t>
        </is>
      </c>
    </row>
    <row r="1532">
      <c r="A1532" t="inlineStr">
        <is>
          <t>Instalasi Air Bersih</t>
        </is>
      </c>
      <c r="B1532" t="inlineStr">
        <is>
          <t>N9</t>
        </is>
      </c>
      <c r="C1532">
        <f>J9*1.044</f>
        <v/>
      </c>
      <c r="D1532" t="inlineStr">
        <is>
          <t>formula</t>
        </is>
      </c>
      <c r="E1532" t="inlineStr">
        <is>
          <t>Uploaded reference workbook</t>
        </is>
      </c>
    </row>
    <row r="1533">
      <c r="A1533" t="inlineStr">
        <is>
          <t>Instalasi Air Bersih</t>
        </is>
      </c>
      <c r="B1533" t="inlineStr">
        <is>
          <t>O9</t>
        </is>
      </c>
      <c r="C1533">
        <f>E16*0.028</f>
        <v/>
      </c>
      <c r="D1533" t="inlineStr">
        <is>
          <t>formula</t>
        </is>
      </c>
      <c r="E1533" t="inlineStr">
        <is>
          <t>Uploaded reference workbook</t>
        </is>
      </c>
    </row>
    <row r="1534">
      <c r="A1534" t="inlineStr">
        <is>
          <t>Instalasi Air Bersih</t>
        </is>
      </c>
      <c r="B1534" t="inlineStr">
        <is>
          <t>P9</t>
        </is>
      </c>
      <c r="C1534">
        <f>E17*0.04</f>
        <v/>
      </c>
      <c r="D1534" t="inlineStr">
        <is>
          <t>formula</t>
        </is>
      </c>
      <c r="E1534" t="inlineStr">
        <is>
          <t>Uploaded reference workbook</t>
        </is>
      </c>
    </row>
    <row r="1535">
      <c r="A1535" t="inlineStr">
        <is>
          <t>Instalasi Air Bersih</t>
        </is>
      </c>
      <c r="B1535" t="inlineStr">
        <is>
          <t>Q9</t>
        </is>
      </c>
      <c r="C1535">
        <f>E10*0.131</f>
        <v/>
      </c>
      <c r="D1535" t="inlineStr">
        <is>
          <t>formula</t>
        </is>
      </c>
      <c r="E1535" t="inlineStr">
        <is>
          <t>Uploaded reference workbook</t>
        </is>
      </c>
    </row>
    <row r="1536">
      <c r="A1536" t="inlineStr">
        <is>
          <t>Instalasi Air Bersih</t>
        </is>
      </c>
      <c r="B1536" t="inlineStr">
        <is>
          <t>R9</t>
        </is>
      </c>
      <c r="C1536">
        <f>((M9+N9+O9+P9+Q9))</f>
        <v/>
      </c>
      <c r="D1536" t="inlineStr">
        <is>
          <t>formula</t>
        </is>
      </c>
      <c r="E1536" t="inlineStr">
        <is>
          <t>Uploaded reference workbook</t>
        </is>
      </c>
    </row>
    <row r="1537">
      <c r="A1537" t="inlineStr">
        <is>
          <t>Instalasi Air Bersih</t>
        </is>
      </c>
      <c r="B1537" t="inlineStr">
        <is>
          <t>M10</t>
        </is>
      </c>
      <c r="C1537">
        <f>J11*0.05</f>
        <v/>
      </c>
      <c r="D1537" t="inlineStr">
        <is>
          <t>formula</t>
        </is>
      </c>
      <c r="E1537" t="inlineStr">
        <is>
          <t>Uploaded reference workbook</t>
        </is>
      </c>
    </row>
    <row r="1538">
      <c r="A1538" t="inlineStr">
        <is>
          <t>Instalasi Air Bersih</t>
        </is>
      </c>
      <c r="B1538" t="inlineStr">
        <is>
          <t>N10</t>
        </is>
      </c>
      <c r="C1538">
        <f>J9*0.104</f>
        <v/>
      </c>
      <c r="D1538" t="inlineStr">
        <is>
          <t>formula</t>
        </is>
      </c>
      <c r="E1538" t="inlineStr">
        <is>
          <t>Uploaded reference workbook</t>
        </is>
      </c>
    </row>
    <row r="1539">
      <c r="A1539" t="inlineStr">
        <is>
          <t>Instalasi Air Bersih</t>
        </is>
      </c>
      <c r="B1539" t="inlineStr">
        <is>
          <t>O10</t>
        </is>
      </c>
      <c r="C1539">
        <f>E16*0.003</f>
        <v/>
      </c>
      <c r="D1539" t="inlineStr">
        <is>
          <t>formula</t>
        </is>
      </c>
      <c r="E1539" t="inlineStr">
        <is>
          <t>Uploaded reference workbook</t>
        </is>
      </c>
    </row>
    <row r="1540">
      <c r="A1540" t="inlineStr">
        <is>
          <t>Instalasi Air Bersih</t>
        </is>
      </c>
      <c r="B1540" t="inlineStr">
        <is>
          <t>P10</t>
        </is>
      </c>
      <c r="C1540">
        <f>E17*0.004</f>
        <v/>
      </c>
      <c r="D1540" t="inlineStr">
        <is>
          <t>formula</t>
        </is>
      </c>
      <c r="E1540" t="inlineStr">
        <is>
          <t>Uploaded reference workbook</t>
        </is>
      </c>
    </row>
    <row r="1541">
      <c r="A1541" t="inlineStr">
        <is>
          <t>Instalasi Air Bersih</t>
        </is>
      </c>
      <c r="B1541" t="inlineStr">
        <is>
          <t>Q10</t>
        </is>
      </c>
      <c r="C1541">
        <f>E10*0.013</f>
        <v/>
      </c>
      <c r="D1541" t="inlineStr">
        <is>
          <t>formula</t>
        </is>
      </c>
      <c r="E1541" t="inlineStr">
        <is>
          <t>Uploaded reference workbook</t>
        </is>
      </c>
    </row>
    <row r="1542">
      <c r="A1542" t="inlineStr">
        <is>
          <t>Instalasi Air Bersih</t>
        </is>
      </c>
      <c r="B1542" t="inlineStr">
        <is>
          <t>R10</t>
        </is>
      </c>
      <c r="C1542">
        <f>((M10+N10+O10+P10+Q10))</f>
        <v/>
      </c>
      <c r="D1542" t="inlineStr">
        <is>
          <t>formula</t>
        </is>
      </c>
      <c r="E1542" t="inlineStr">
        <is>
          <t>Uploaded reference workbook</t>
        </is>
      </c>
    </row>
    <row r="1543">
      <c r="A1543" t="inlineStr">
        <is>
          <t>Instalasi Air Bersih</t>
        </is>
      </c>
      <c r="B1543" t="inlineStr">
        <is>
          <t>M11</t>
        </is>
      </c>
      <c r="C1543">
        <f>J11*0.0167</f>
        <v/>
      </c>
      <c r="D1543" t="inlineStr">
        <is>
          <t>formula</t>
        </is>
      </c>
      <c r="E1543" t="inlineStr">
        <is>
          <t>Uploaded reference workbook</t>
        </is>
      </c>
    </row>
    <row r="1544">
      <c r="A1544" t="inlineStr">
        <is>
          <t>Instalasi Air Bersih</t>
        </is>
      </c>
      <c r="B1544" t="inlineStr">
        <is>
          <t>N11</t>
        </is>
      </c>
      <c r="C1544">
        <f>J9*0.031</f>
        <v/>
      </c>
      <c r="D1544" t="inlineStr">
        <is>
          <t>formula</t>
        </is>
      </c>
      <c r="E1544" t="inlineStr">
        <is>
          <t>Uploaded reference workbook</t>
        </is>
      </c>
    </row>
    <row r="1545">
      <c r="A1545" t="inlineStr">
        <is>
          <t>Instalasi Air Bersih</t>
        </is>
      </c>
      <c r="B1545" t="inlineStr">
        <is>
          <t>O11</t>
        </is>
      </c>
      <c r="C1545">
        <f>E16*0.01</f>
        <v/>
      </c>
      <c r="D1545" t="inlineStr">
        <is>
          <t>formula</t>
        </is>
      </c>
      <c r="E1545" t="inlineStr">
        <is>
          <t>Uploaded reference workbook</t>
        </is>
      </c>
    </row>
    <row r="1546">
      <c r="A1546" t="inlineStr">
        <is>
          <t>Instalasi Air Bersih</t>
        </is>
      </c>
      <c r="B1546" t="inlineStr">
        <is>
          <t>P11</t>
        </is>
      </c>
      <c r="C1546">
        <f>E17*0.001</f>
        <v/>
      </c>
      <c r="D1546" t="inlineStr">
        <is>
          <t>formula</t>
        </is>
      </c>
      <c r="E1546" t="inlineStr">
        <is>
          <t>Uploaded reference workbook</t>
        </is>
      </c>
    </row>
    <row r="1547">
      <c r="A1547" t="inlineStr">
        <is>
          <t>Instalasi Air Bersih</t>
        </is>
      </c>
      <c r="B1547" t="inlineStr">
        <is>
          <t>Q11</t>
        </is>
      </c>
      <c r="C1547">
        <f>E10*0.004</f>
        <v/>
      </c>
      <c r="D1547" t="inlineStr">
        <is>
          <t>formula</t>
        </is>
      </c>
      <c r="E1547" t="inlineStr">
        <is>
          <t>Uploaded reference workbook</t>
        </is>
      </c>
    </row>
    <row r="1548">
      <c r="A1548" t="inlineStr">
        <is>
          <t>Instalasi Air Bersih</t>
        </is>
      </c>
      <c r="B1548" t="inlineStr">
        <is>
          <t>R11</t>
        </is>
      </c>
      <c r="C1548">
        <f>((M11+N11+O11+P11+Q11))</f>
        <v/>
      </c>
      <c r="D1548" t="inlineStr">
        <is>
          <t>formula</t>
        </is>
      </c>
      <c r="E1548" t="inlineStr">
        <is>
          <t>Uploaded reference workbook</t>
        </is>
      </c>
    </row>
    <row r="1549">
      <c r="A1549" t="inlineStr">
        <is>
          <t>Instalasi Air Bersih</t>
        </is>
      </c>
      <c r="B1549" t="inlineStr">
        <is>
          <t>M13</t>
        </is>
      </c>
      <c r="C1549">
        <f>J10*0.05</f>
        <v/>
      </c>
      <c r="D1549" t="inlineStr">
        <is>
          <t>formula</t>
        </is>
      </c>
      <c r="E1549" t="inlineStr">
        <is>
          <t>Uploaded reference workbook</t>
        </is>
      </c>
    </row>
    <row r="1550">
      <c r="A1550" t="inlineStr">
        <is>
          <t>Instalasi Air Bersih</t>
        </is>
      </c>
      <c r="B1550" t="inlineStr">
        <is>
          <t>N13</t>
        </is>
      </c>
      <c r="C1550">
        <f>E11*0.01</f>
        <v/>
      </c>
      <c r="D1550" t="inlineStr">
        <is>
          <t>formula</t>
        </is>
      </c>
      <c r="E1550" t="inlineStr">
        <is>
          <t>Uploaded reference workbook</t>
        </is>
      </c>
    </row>
    <row r="1551">
      <c r="A1551" t="inlineStr">
        <is>
          <t>Instalasi Air Bersih</t>
        </is>
      </c>
      <c r="B1551" t="inlineStr">
        <is>
          <t>O13</t>
        </is>
      </c>
      <c r="C1551">
        <f>J12*0.052</f>
        <v/>
      </c>
      <c r="D1551" t="inlineStr">
        <is>
          <t>formula</t>
        </is>
      </c>
      <c r="E1551" t="inlineStr">
        <is>
          <t>Uploaded reference workbook</t>
        </is>
      </c>
    </row>
    <row r="1552">
      <c r="A1552" t="inlineStr">
        <is>
          <t>Instalasi Air Bersih</t>
        </is>
      </c>
      <c r="B1552" t="inlineStr">
        <is>
          <t>P13</t>
        </is>
      </c>
      <c r="C1552">
        <f>J13*0.079</f>
        <v/>
      </c>
      <c r="D1552" t="inlineStr">
        <is>
          <t>formula</t>
        </is>
      </c>
      <c r="E1552" t="inlineStr">
        <is>
          <t>Uploaded reference workbook</t>
        </is>
      </c>
    </row>
    <row r="1553">
      <c r="A1553" t="inlineStr">
        <is>
          <t>Instalasi Air Bersih</t>
        </is>
      </c>
      <c r="B1553" t="inlineStr">
        <is>
          <t>Q13</t>
        </is>
      </c>
      <c r="C1553">
        <f>J8*0.129</f>
        <v/>
      </c>
      <c r="D1553" t="inlineStr">
        <is>
          <t>formula</t>
        </is>
      </c>
      <c r="E1553" t="inlineStr">
        <is>
          <t>Uploaded reference workbook</t>
        </is>
      </c>
    </row>
    <row r="1554">
      <c r="A1554" t="inlineStr">
        <is>
          <t>Instalasi Air Bersih</t>
        </is>
      </c>
      <c r="B1554" t="inlineStr">
        <is>
          <t>R13</t>
        </is>
      </c>
      <c r="C1554">
        <f>((M13+N13+O13+P13+Q13))</f>
        <v/>
      </c>
      <c r="D1554" t="inlineStr">
        <is>
          <t>formula</t>
        </is>
      </c>
      <c r="E1554" t="inlineStr">
        <is>
          <t>Uploaded reference workbook</t>
        </is>
      </c>
    </row>
    <row r="1555">
      <c r="A1555" t="inlineStr">
        <is>
          <t>Instalasi Air Bersih</t>
        </is>
      </c>
      <c r="B1555" t="inlineStr">
        <is>
          <t>M14</t>
        </is>
      </c>
      <c r="C1555">
        <f>J10*0.5</f>
        <v/>
      </c>
      <c r="D1555" t="inlineStr">
        <is>
          <t>formula</t>
        </is>
      </c>
      <c r="E1555" t="inlineStr">
        <is>
          <t>Uploaded reference workbook</t>
        </is>
      </c>
    </row>
    <row r="1556">
      <c r="A1556" t="inlineStr">
        <is>
          <t>Instalasi Air Bersih</t>
        </is>
      </c>
      <c r="B1556" t="inlineStr">
        <is>
          <t>N14</t>
        </is>
      </c>
      <c r="C1556">
        <f>E11*0.4</f>
        <v/>
      </c>
      <c r="D1556" t="inlineStr">
        <is>
          <t>formula</t>
        </is>
      </c>
      <c r="E1556" t="inlineStr">
        <is>
          <t>Uploaded reference workbook</t>
        </is>
      </c>
    </row>
    <row r="1557">
      <c r="A1557" t="inlineStr">
        <is>
          <t>Instalasi Air Bersih</t>
        </is>
      </c>
      <c r="B1557" t="inlineStr">
        <is>
          <t>O14</t>
        </is>
      </c>
      <c r="C1557">
        <f>J12*0.087</f>
        <v/>
      </c>
      <c r="D1557" t="inlineStr">
        <is>
          <t>formula</t>
        </is>
      </c>
      <c r="E1557" t="inlineStr">
        <is>
          <t>Uploaded reference workbook</t>
        </is>
      </c>
    </row>
    <row r="1558">
      <c r="A1558" t="inlineStr">
        <is>
          <t>Instalasi Air Bersih</t>
        </is>
      </c>
      <c r="B1558" t="inlineStr">
        <is>
          <t>P14</t>
        </is>
      </c>
      <c r="C1558">
        <f>J13*0.131</f>
        <v/>
      </c>
      <c r="D1558" t="inlineStr">
        <is>
          <t>formula</t>
        </is>
      </c>
      <c r="E1558" t="inlineStr">
        <is>
          <t>Uploaded reference workbook</t>
        </is>
      </c>
    </row>
    <row r="1559">
      <c r="A1559" t="inlineStr">
        <is>
          <t>Instalasi Air Bersih</t>
        </is>
      </c>
      <c r="B1559" t="inlineStr">
        <is>
          <t>Q14</t>
        </is>
      </c>
      <c r="C1559">
        <f>J8*0.215</f>
        <v/>
      </c>
      <c r="D1559" t="inlineStr">
        <is>
          <t>formula</t>
        </is>
      </c>
      <c r="E1559" t="inlineStr">
        <is>
          <t>Uploaded reference workbook</t>
        </is>
      </c>
    </row>
    <row r="1560">
      <c r="A1560" t="inlineStr">
        <is>
          <t>Instalasi Air Bersih</t>
        </is>
      </c>
      <c r="B1560" t="inlineStr">
        <is>
          <t>R14</t>
        </is>
      </c>
      <c r="C1560">
        <f>((M14+N14+O14+P14+Q14))</f>
        <v/>
      </c>
      <c r="D1560" t="inlineStr">
        <is>
          <t>formula</t>
        </is>
      </c>
      <c r="E1560" t="inlineStr">
        <is>
          <t>Uploaded reference workbook</t>
        </is>
      </c>
    </row>
    <row r="1561">
      <c r="A1561" t="inlineStr">
        <is>
          <t>Instalasi Air Bersih</t>
        </is>
      </c>
      <c r="B1561" t="inlineStr">
        <is>
          <t>M15</t>
        </is>
      </c>
      <c r="C1561">
        <f>J10*0.05</f>
        <v/>
      </c>
      <c r="D1561" t="inlineStr">
        <is>
          <t>formula</t>
        </is>
      </c>
      <c r="E1561" t="inlineStr">
        <is>
          <t>Uploaded reference workbook</t>
        </is>
      </c>
    </row>
    <row r="1562">
      <c r="A1562" t="inlineStr">
        <is>
          <t>Instalasi Air Bersih</t>
        </is>
      </c>
      <c r="B1562" t="inlineStr">
        <is>
          <t>N15</t>
        </is>
      </c>
      <c r="C1562">
        <f>E11*0.04</f>
        <v/>
      </c>
      <c r="D1562" t="inlineStr">
        <is>
          <t>formula</t>
        </is>
      </c>
      <c r="E1562" t="inlineStr">
        <is>
          <t>Uploaded reference workbook</t>
        </is>
      </c>
    </row>
    <row r="1563">
      <c r="A1563" t="inlineStr">
        <is>
          <t>Instalasi Air Bersih</t>
        </is>
      </c>
      <c r="B1563" t="inlineStr">
        <is>
          <t>O15</t>
        </is>
      </c>
      <c r="C1563">
        <f>J12*0.009</f>
        <v/>
      </c>
      <c r="D1563" t="inlineStr">
        <is>
          <t>formula</t>
        </is>
      </c>
      <c r="E1563" t="inlineStr">
        <is>
          <t>Uploaded reference workbook</t>
        </is>
      </c>
    </row>
    <row r="1564">
      <c r="A1564" t="inlineStr">
        <is>
          <t>Instalasi Air Bersih</t>
        </is>
      </c>
      <c r="B1564" t="inlineStr">
        <is>
          <t>P15</t>
        </is>
      </c>
      <c r="C1564">
        <f>J13*0.013</f>
        <v/>
      </c>
      <c r="D1564" t="inlineStr">
        <is>
          <t>formula</t>
        </is>
      </c>
      <c r="E1564" t="inlineStr">
        <is>
          <t>Uploaded reference workbook</t>
        </is>
      </c>
    </row>
    <row r="1565">
      <c r="A1565" t="inlineStr">
        <is>
          <t>Instalasi Air Bersih</t>
        </is>
      </c>
      <c r="B1565" t="inlineStr">
        <is>
          <t>Q15</t>
        </is>
      </c>
      <c r="C1565">
        <f>J8*0.021</f>
        <v/>
      </c>
      <c r="D1565" t="inlineStr">
        <is>
          <t>formula</t>
        </is>
      </c>
      <c r="E1565" t="inlineStr">
        <is>
          <t>Uploaded reference workbook</t>
        </is>
      </c>
    </row>
    <row r="1566">
      <c r="A1566" t="inlineStr">
        <is>
          <t>Instalasi Air Bersih</t>
        </is>
      </c>
      <c r="B1566" t="inlineStr">
        <is>
          <t>R15</t>
        </is>
      </c>
      <c r="C1566">
        <f>((M15+N15+O15+P15+Q15))</f>
        <v/>
      </c>
      <c r="D1566" t="inlineStr">
        <is>
          <t>formula</t>
        </is>
      </c>
      <c r="E1566" t="inlineStr">
        <is>
          <t>Uploaded reference workbook</t>
        </is>
      </c>
    </row>
    <row r="1567">
      <c r="A1567" t="inlineStr">
        <is>
          <t>Instalasi Air Bersih</t>
        </is>
      </c>
      <c r="B1567" t="inlineStr">
        <is>
          <t>E16</t>
        </is>
      </c>
      <c r="C1567">
        <f>IFERROR((E8+2*E9+3*(E11+J11)),0)</f>
        <v/>
      </c>
      <c r="D1567" t="inlineStr">
        <is>
          <t>error-suppressed-source-formula</t>
        </is>
      </c>
      <c r="E1567" t="inlineStr">
        <is>
          <t>Uploaded reference workbook</t>
        </is>
      </c>
    </row>
    <row r="1568">
      <c r="A1568" t="inlineStr">
        <is>
          <t>Instalasi Air Bersih</t>
        </is>
      </c>
      <c r="B1568" t="inlineStr">
        <is>
          <t>M16</t>
        </is>
      </c>
      <c r="C1568">
        <f>J10*0.0167</f>
        <v/>
      </c>
      <c r="D1568" t="inlineStr">
        <is>
          <t>formula</t>
        </is>
      </c>
      <c r="E1568" t="inlineStr">
        <is>
          <t>Uploaded reference workbook</t>
        </is>
      </c>
    </row>
    <row r="1569">
      <c r="A1569" t="inlineStr">
        <is>
          <t>Instalasi Air Bersih</t>
        </is>
      </c>
      <c r="B1569" t="inlineStr">
        <is>
          <t>N16</t>
        </is>
      </c>
      <c r="C1569">
        <f>E11*0.0133</f>
        <v/>
      </c>
      <c r="D1569" t="inlineStr">
        <is>
          <t>formula</t>
        </is>
      </c>
      <c r="E1569" t="inlineStr">
        <is>
          <t>Uploaded reference workbook</t>
        </is>
      </c>
    </row>
    <row r="1570">
      <c r="A1570" t="inlineStr">
        <is>
          <t>Instalasi Air Bersih</t>
        </is>
      </c>
      <c r="B1570" t="inlineStr">
        <is>
          <t>O16</t>
        </is>
      </c>
      <c r="C1570">
        <f>J12*0.003</f>
        <v/>
      </c>
      <c r="D1570" t="inlineStr">
        <is>
          <t>formula</t>
        </is>
      </c>
      <c r="E1570" t="inlineStr">
        <is>
          <t>Uploaded reference workbook</t>
        </is>
      </c>
    </row>
    <row r="1571">
      <c r="A1571" t="inlineStr">
        <is>
          <t>Instalasi Air Bersih</t>
        </is>
      </c>
      <c r="B1571" t="inlineStr">
        <is>
          <t>P16</t>
        </is>
      </c>
      <c r="C1571">
        <f>J13*0.004</f>
        <v/>
      </c>
      <c r="D1571" t="inlineStr">
        <is>
          <t>formula</t>
        </is>
      </c>
      <c r="E1571" t="inlineStr">
        <is>
          <t>Uploaded reference workbook</t>
        </is>
      </c>
    </row>
    <row r="1572">
      <c r="A1572" t="inlineStr">
        <is>
          <t>Instalasi Air Bersih</t>
        </is>
      </c>
      <c r="B1572" t="inlineStr">
        <is>
          <t>Q16</t>
        </is>
      </c>
      <c r="C1572">
        <f>J8*0.006</f>
        <v/>
      </c>
      <c r="D1572" t="inlineStr">
        <is>
          <t>formula</t>
        </is>
      </c>
      <c r="E1572" t="inlineStr">
        <is>
          <t>Uploaded reference workbook</t>
        </is>
      </c>
    </row>
    <row r="1573">
      <c r="A1573" t="inlineStr">
        <is>
          <t>Instalasi Air Bersih</t>
        </is>
      </c>
      <c r="B1573" t="inlineStr">
        <is>
          <t>R16</t>
        </is>
      </c>
      <c r="C1573">
        <f>((M16+N16+O16+P16+Q16))</f>
        <v/>
      </c>
      <c r="D1573" t="inlineStr">
        <is>
          <t>formula</t>
        </is>
      </c>
      <c r="E1573" t="inlineStr">
        <is>
          <t>Uploaded reference workbook</t>
        </is>
      </c>
    </row>
    <row r="1574">
      <c r="A1574" t="inlineStr">
        <is>
          <t>Instalasi Air Bersih</t>
        </is>
      </c>
      <c r="B1574" t="inlineStr">
        <is>
          <t>E17</t>
        </is>
      </c>
      <c r="C1574">
        <f>IFERROR((E8+E9)*E15+10*J8,0)</f>
        <v/>
      </c>
      <c r="D1574" t="inlineStr">
        <is>
          <t>error-suppressed-source-formula</t>
        </is>
      </c>
      <c r="E1574" t="inlineStr">
        <is>
          <t>Uploaded reference workbook</t>
        </is>
      </c>
    </row>
    <row r="1575">
      <c r="A1575" t="inlineStr">
        <is>
          <t>Instalasi Air Bersih</t>
        </is>
      </c>
      <c r="B1575" t="inlineStr">
        <is>
          <t>E23</t>
        </is>
      </c>
      <c r="C1575">
        <f>IFERROR(R8+R13,0)</f>
        <v/>
      </c>
      <c r="D1575" t="inlineStr">
        <is>
          <t>error-suppressed-source-formula</t>
        </is>
      </c>
      <c r="E1575" t="inlineStr">
        <is>
          <t>Uploaded reference workbook</t>
        </is>
      </c>
    </row>
    <row r="1576">
      <c r="A1576" t="inlineStr">
        <is>
          <t>Instalasi Air Bersih</t>
        </is>
      </c>
      <c r="B1576" t="inlineStr">
        <is>
          <t>I23</t>
        </is>
      </c>
      <c r="C1576">
        <f>((G23*E23*B23))</f>
        <v/>
      </c>
      <c r="D1576" t="inlineStr">
        <is>
          <t>formula</t>
        </is>
      </c>
      <c r="E1576" t="inlineStr">
        <is>
          <t>Uploaded reference workbook</t>
        </is>
      </c>
    </row>
    <row r="1577">
      <c r="A1577" t="inlineStr">
        <is>
          <t>Instalasi Air Bersih</t>
        </is>
      </c>
      <c r="B1577" t="inlineStr">
        <is>
          <t>E24</t>
        </is>
      </c>
      <c r="C1577">
        <f>IFERROR(R9+R14,0)</f>
        <v/>
      </c>
      <c r="D1577" t="inlineStr">
        <is>
          <t>error-suppressed-source-formula</t>
        </is>
      </c>
      <c r="E1577" t="inlineStr">
        <is>
          <t>Uploaded reference workbook</t>
        </is>
      </c>
    </row>
    <row r="1578">
      <c r="A1578" t="inlineStr">
        <is>
          <t>Instalasi Air Bersih</t>
        </is>
      </c>
      <c r="B1578" t="inlineStr">
        <is>
          <t>I24</t>
        </is>
      </c>
      <c r="C1578">
        <f>((G24*E24*B24))</f>
        <v/>
      </c>
      <c r="D1578" t="inlineStr">
        <is>
          <t>formula</t>
        </is>
      </c>
      <c r="E1578" t="inlineStr">
        <is>
          <t>Uploaded reference workbook</t>
        </is>
      </c>
    </row>
    <row r="1579">
      <c r="A1579" t="inlineStr">
        <is>
          <t>Instalasi Air Bersih</t>
        </is>
      </c>
      <c r="B1579" t="inlineStr">
        <is>
          <t>E25</t>
        </is>
      </c>
      <c r="C1579">
        <f>IFERROR(R10+R15,0)</f>
        <v/>
      </c>
      <c r="D1579" t="inlineStr">
        <is>
          <t>error-suppressed-source-formula</t>
        </is>
      </c>
      <c r="E1579" t="inlineStr">
        <is>
          <t>Uploaded reference workbook</t>
        </is>
      </c>
    </row>
    <row r="1580">
      <c r="A1580" t="inlineStr">
        <is>
          <t>Instalasi Air Bersih</t>
        </is>
      </c>
      <c r="B1580" t="inlineStr">
        <is>
          <t>I25</t>
        </is>
      </c>
      <c r="C1580">
        <f>((G25*E25*B25))</f>
        <v/>
      </c>
      <c r="D1580" t="inlineStr">
        <is>
          <t>formula</t>
        </is>
      </c>
      <c r="E1580" t="inlineStr">
        <is>
          <t>Uploaded reference workbook</t>
        </is>
      </c>
    </row>
    <row r="1581">
      <c r="A1581" t="inlineStr">
        <is>
          <t>Instalasi Air Bersih</t>
        </is>
      </c>
      <c r="B1581" t="inlineStr">
        <is>
          <t>E26</t>
        </is>
      </c>
      <c r="C1581">
        <f>IFERROR(R11+R16,0)</f>
        <v/>
      </c>
      <c r="D1581" t="inlineStr">
        <is>
          <t>error-suppressed-source-formula</t>
        </is>
      </c>
      <c r="E1581" t="inlineStr">
        <is>
          <t>Uploaded reference workbook</t>
        </is>
      </c>
    </row>
    <row r="1582">
      <c r="A1582" t="inlineStr">
        <is>
          <t>Instalasi Air Bersih</t>
        </is>
      </c>
      <c r="B1582" t="inlineStr">
        <is>
          <t>I26</t>
        </is>
      </c>
      <c r="C1582">
        <f>((G26*E26*B26))</f>
        <v/>
      </c>
      <c r="D1582" t="inlineStr">
        <is>
          <t>formula</t>
        </is>
      </c>
      <c r="E1582" t="inlineStr">
        <is>
          <t>Uploaded reference workbook</t>
        </is>
      </c>
    </row>
    <row r="1583">
      <c r="A1583" t="inlineStr">
        <is>
          <t>Instalasi Air Bersih</t>
        </is>
      </c>
      <c r="B1583" t="inlineStr">
        <is>
          <t>I27</t>
        </is>
      </c>
      <c r="C1583">
        <f>SUM(I23:J26)</f>
        <v/>
      </c>
      <c r="D1583" t="inlineStr">
        <is>
          <t>formula</t>
        </is>
      </c>
      <c r="E1583" t="inlineStr">
        <is>
          <t>Uploaded reference workbook</t>
        </is>
      </c>
    </row>
    <row r="1584">
      <c r="A1584" t="inlineStr">
        <is>
          <t>Instalasi Air Bersih</t>
        </is>
      </c>
      <c r="B1584" t="inlineStr">
        <is>
          <t>E29</t>
        </is>
      </c>
      <c r="C1584">
        <f>E10</f>
        <v/>
      </c>
      <c r="D1584" t="inlineStr">
        <is>
          <t>formula</t>
        </is>
      </c>
      <c r="E1584" t="inlineStr">
        <is>
          <t>Uploaded reference workbook</t>
        </is>
      </c>
    </row>
    <row r="1585">
      <c r="A1585" t="inlineStr">
        <is>
          <t>Instalasi Air Bersih</t>
        </is>
      </c>
      <c r="B1585" t="inlineStr">
        <is>
          <t>I29</t>
        </is>
      </c>
      <c r="C1585">
        <f>((G29*E29))</f>
        <v/>
      </c>
      <c r="D1585" t="inlineStr">
        <is>
          <t>formula</t>
        </is>
      </c>
      <c r="E1585" t="inlineStr">
        <is>
          <t>Uploaded reference workbook</t>
        </is>
      </c>
    </row>
    <row r="1586">
      <c r="A1586" t="inlineStr">
        <is>
          <t>Instalasi Air Bersih</t>
        </is>
      </c>
      <c r="B1586" t="inlineStr">
        <is>
          <t>E30</t>
        </is>
      </c>
      <c r="C1586">
        <f>IFERROR(E16*1.45,0)</f>
        <v/>
      </c>
      <c r="D1586" t="inlineStr">
        <is>
          <t>error-suppressed-source-formula</t>
        </is>
      </c>
      <c r="E1586" t="inlineStr">
        <is>
          <t>Uploaded reference workbook</t>
        </is>
      </c>
    </row>
    <row r="1587">
      <c r="A1587" t="inlineStr">
        <is>
          <t>Instalasi Air Bersih</t>
        </is>
      </c>
      <c r="B1587" t="inlineStr">
        <is>
          <t>I30</t>
        </is>
      </c>
      <c r="C1587">
        <f>((G30*E30))</f>
        <v/>
      </c>
      <c r="D1587" t="inlineStr">
        <is>
          <t>formula</t>
        </is>
      </c>
      <c r="E1587" t="inlineStr">
        <is>
          <t>Uploaded reference workbook</t>
        </is>
      </c>
    </row>
    <row r="1588">
      <c r="A1588" t="inlineStr">
        <is>
          <t>Instalasi Air Bersih</t>
        </is>
      </c>
      <c r="B1588" t="inlineStr">
        <is>
          <t>E31</t>
        </is>
      </c>
      <c r="C1588">
        <f>((E17*1.45))</f>
        <v/>
      </c>
      <c r="D1588" t="inlineStr">
        <is>
          <t>formula</t>
        </is>
      </c>
      <c r="E1588" t="inlineStr">
        <is>
          <t>Uploaded reference workbook</t>
        </is>
      </c>
    </row>
    <row r="1589">
      <c r="A1589" t="inlineStr">
        <is>
          <t>Instalasi Air Bersih</t>
        </is>
      </c>
      <c r="B1589" t="inlineStr">
        <is>
          <t>I31</t>
        </is>
      </c>
      <c r="C1589">
        <f>((G31*E31))</f>
        <v/>
      </c>
      <c r="D1589" t="inlineStr">
        <is>
          <t>formula</t>
        </is>
      </c>
      <c r="E1589" t="inlineStr">
        <is>
          <t>Uploaded reference workbook</t>
        </is>
      </c>
    </row>
    <row r="1590">
      <c r="A1590" t="inlineStr">
        <is>
          <t>Instalasi Air Bersih</t>
        </is>
      </c>
      <c r="B1590" t="inlineStr">
        <is>
          <t>D32</t>
        </is>
      </c>
      <c r="C1590">
        <f>H12</f>
        <v/>
      </c>
      <c r="D1590" t="inlineStr">
        <is>
          <t>formula</t>
        </is>
      </c>
      <c r="E1590" t="inlineStr">
        <is>
          <t>Uploaded reference workbook</t>
        </is>
      </c>
    </row>
    <row r="1591">
      <c r="A1591" t="inlineStr">
        <is>
          <t>Instalasi Air Bersih</t>
        </is>
      </c>
      <c r="B1591" t="inlineStr">
        <is>
          <t>E32</t>
        </is>
      </c>
      <c r="C1591">
        <f>E10</f>
        <v/>
      </c>
      <c r="D1591" t="inlineStr">
        <is>
          <t>formula</t>
        </is>
      </c>
      <c r="E1591" t="inlineStr">
        <is>
          <t>Uploaded reference workbook</t>
        </is>
      </c>
    </row>
    <row r="1592">
      <c r="A1592" t="inlineStr">
        <is>
          <t>Instalasi Air Bersih</t>
        </is>
      </c>
      <c r="B1592" t="inlineStr">
        <is>
          <t>I32</t>
        </is>
      </c>
      <c r="C1592">
        <f>((G32*E32))</f>
        <v/>
      </c>
      <c r="D1592" t="inlineStr">
        <is>
          <t>formula</t>
        </is>
      </c>
      <c r="E1592" t="inlineStr">
        <is>
          <t>Uploaded reference workbook</t>
        </is>
      </c>
    </row>
    <row r="1593">
      <c r="A1593" t="inlineStr">
        <is>
          <t>Instalasi Air Bersih</t>
        </is>
      </c>
      <c r="B1593" t="inlineStr">
        <is>
          <t>D33</t>
        </is>
      </c>
      <c r="C1593">
        <f>H13</f>
        <v/>
      </c>
      <c r="D1593" t="inlineStr">
        <is>
          <t>formula</t>
        </is>
      </c>
      <c r="E1593" t="inlineStr">
        <is>
          <t>Uploaded reference workbook</t>
        </is>
      </c>
    </row>
    <row r="1594">
      <c r="A1594" t="inlineStr">
        <is>
          <t>Instalasi Air Bersih</t>
        </is>
      </c>
      <c r="B1594" t="inlineStr">
        <is>
          <t>I33</t>
        </is>
      </c>
      <c r="C1594">
        <f>((G33*E33))</f>
        <v/>
      </c>
      <c r="D1594" t="inlineStr">
        <is>
          <t>formula</t>
        </is>
      </c>
      <c r="E1594" t="inlineStr">
        <is>
          <t>Uploaded reference workbook</t>
        </is>
      </c>
    </row>
    <row r="1595">
      <c r="A1595" t="inlineStr">
        <is>
          <t>Instalasi Air Bersih</t>
        </is>
      </c>
      <c r="B1595" t="inlineStr">
        <is>
          <t>I34</t>
        </is>
      </c>
      <c r="C1595">
        <f>((G34*E34))</f>
        <v/>
      </c>
      <c r="D1595" t="inlineStr">
        <is>
          <t>formula</t>
        </is>
      </c>
      <c r="E1595" t="inlineStr">
        <is>
          <t>Uploaded reference workbook</t>
        </is>
      </c>
    </row>
    <row r="1596">
      <c r="A1596" t="inlineStr">
        <is>
          <t>Instalasi Air Bersih</t>
        </is>
      </c>
      <c r="B1596" t="inlineStr">
        <is>
          <t>E35</t>
        </is>
      </c>
      <c r="C1596">
        <f>J8</f>
        <v/>
      </c>
      <c r="D1596" t="inlineStr">
        <is>
          <t>formula</t>
        </is>
      </c>
      <c r="E1596" t="inlineStr">
        <is>
          <t>Uploaded reference workbook</t>
        </is>
      </c>
    </row>
    <row r="1597">
      <c r="A1597" t="inlineStr">
        <is>
          <t>Instalasi Air Bersih</t>
        </is>
      </c>
      <c r="B1597" t="inlineStr">
        <is>
          <t>I35</t>
        </is>
      </c>
      <c r="C1597">
        <f>((G35*E35))</f>
        <v/>
      </c>
      <c r="D1597" t="inlineStr">
        <is>
          <t>formula</t>
        </is>
      </c>
      <c r="E1597" t="inlineStr">
        <is>
          <t>Uploaded reference workbook</t>
        </is>
      </c>
    </row>
    <row r="1598">
      <c r="A1598" t="inlineStr">
        <is>
          <t>Instalasi Air Bersih</t>
        </is>
      </c>
      <c r="B1598" t="inlineStr">
        <is>
          <t>E36</t>
        </is>
      </c>
      <c r="C1598">
        <f>E11</f>
        <v/>
      </c>
      <c r="D1598" t="inlineStr">
        <is>
          <t>formula</t>
        </is>
      </c>
      <c r="E1598" t="inlineStr">
        <is>
          <t>Uploaded reference workbook</t>
        </is>
      </c>
    </row>
    <row r="1599">
      <c r="A1599" t="inlineStr">
        <is>
          <t>Instalasi Air Bersih</t>
        </is>
      </c>
      <c r="B1599" t="inlineStr">
        <is>
          <t>I36</t>
        </is>
      </c>
      <c r="C1599">
        <f>((G36*E36))</f>
        <v/>
      </c>
      <c r="D1599" t="inlineStr">
        <is>
          <t>formula</t>
        </is>
      </c>
      <c r="E1599" t="inlineStr">
        <is>
          <t>Uploaded reference workbook</t>
        </is>
      </c>
    </row>
    <row r="1600">
      <c r="A1600" t="inlineStr">
        <is>
          <t>Instalasi Air Bersih</t>
        </is>
      </c>
      <c r="B1600" t="inlineStr">
        <is>
          <t>E37</t>
        </is>
      </c>
      <c r="C1600">
        <f>E11*0.1</f>
        <v/>
      </c>
      <c r="D1600" t="inlineStr">
        <is>
          <t>formula</t>
        </is>
      </c>
      <c r="E1600" t="inlineStr">
        <is>
          <t>Uploaded reference workbook</t>
        </is>
      </c>
    </row>
    <row r="1601">
      <c r="A1601" t="inlineStr">
        <is>
          <t>Instalasi Air Bersih</t>
        </is>
      </c>
      <c r="B1601" t="inlineStr">
        <is>
          <t>I37</t>
        </is>
      </c>
      <c r="C1601">
        <f>((G37*E37))</f>
        <v/>
      </c>
      <c r="D1601" t="inlineStr">
        <is>
          <t>formula</t>
        </is>
      </c>
      <c r="E1601" t="inlineStr">
        <is>
          <t>Uploaded reference workbook</t>
        </is>
      </c>
    </row>
    <row r="1602">
      <c r="A1602" t="inlineStr">
        <is>
          <t>Instalasi Air Bersih</t>
        </is>
      </c>
      <c r="B1602" t="inlineStr">
        <is>
          <t>I38</t>
        </is>
      </c>
      <c r="C1602">
        <f>SUM(I29:J37)</f>
        <v/>
      </c>
      <c r="D1602" t="inlineStr">
        <is>
          <t>formula</t>
        </is>
      </c>
      <c r="E1602" t="inlineStr">
        <is>
          <t>Uploaded reference workbook</t>
        </is>
      </c>
    </row>
    <row r="1603">
      <c r="A1603" t="inlineStr">
        <is>
          <t>Instalasi Air Bersih</t>
        </is>
      </c>
      <c r="B1603" t="inlineStr">
        <is>
          <t>E40</t>
        </is>
      </c>
      <c r="C1603">
        <f>J11</f>
        <v/>
      </c>
      <c r="D1603" t="inlineStr">
        <is>
          <t>formula</t>
        </is>
      </c>
      <c r="E1603" t="inlineStr">
        <is>
          <t>Uploaded reference workbook</t>
        </is>
      </c>
    </row>
    <row r="1604">
      <c r="A1604" t="inlineStr">
        <is>
          <t>Instalasi Air Bersih</t>
        </is>
      </c>
      <c r="B1604" t="inlineStr">
        <is>
          <t>I40</t>
        </is>
      </c>
      <c r="C1604">
        <f>((G40*E40))</f>
        <v/>
      </c>
      <c r="D1604" t="inlineStr">
        <is>
          <t>formula</t>
        </is>
      </c>
      <c r="E1604" t="inlineStr">
        <is>
          <t>Uploaded reference workbook</t>
        </is>
      </c>
    </row>
    <row r="1605">
      <c r="A1605" t="inlineStr">
        <is>
          <t>Instalasi Air Bersih</t>
        </is>
      </c>
      <c r="B1605" t="inlineStr">
        <is>
          <t>E41</t>
        </is>
      </c>
      <c r="C1605">
        <f>IFERROR(J11*6,0)</f>
        <v/>
      </c>
      <c r="D1605" t="inlineStr">
        <is>
          <t>error-suppressed-source-formula</t>
        </is>
      </c>
      <c r="E1605" t="inlineStr">
        <is>
          <t>Uploaded reference workbook</t>
        </is>
      </c>
    </row>
    <row r="1606">
      <c r="A1606" t="inlineStr">
        <is>
          <t>Instalasi Air Bersih</t>
        </is>
      </c>
      <c r="B1606" t="inlineStr">
        <is>
          <t>I41</t>
        </is>
      </c>
      <c r="C1606">
        <f>((G41*E41))</f>
        <v/>
      </c>
      <c r="D1606" t="inlineStr">
        <is>
          <t>formula</t>
        </is>
      </c>
      <c r="E1606" t="inlineStr">
        <is>
          <t>Uploaded reference workbook</t>
        </is>
      </c>
    </row>
    <row r="1607">
      <c r="A1607" t="inlineStr">
        <is>
          <t>Instalasi Air Bersih</t>
        </is>
      </c>
      <c r="B1607" t="inlineStr">
        <is>
          <t>E42</t>
        </is>
      </c>
      <c r="C1607">
        <f>IFERROR(J11*0.01,0)</f>
        <v/>
      </c>
      <c r="D1607" t="inlineStr">
        <is>
          <t>error-suppressed-source-formula</t>
        </is>
      </c>
      <c r="E1607" t="inlineStr">
        <is>
          <t>Uploaded reference workbook</t>
        </is>
      </c>
    </row>
    <row r="1608">
      <c r="A1608" t="inlineStr">
        <is>
          <t>Instalasi Air Bersih</t>
        </is>
      </c>
      <c r="B1608" t="inlineStr">
        <is>
          <t>I42</t>
        </is>
      </c>
      <c r="C1608">
        <f>((G42*E42))</f>
        <v/>
      </c>
      <c r="D1608" t="inlineStr">
        <is>
          <t>formula</t>
        </is>
      </c>
      <c r="E1608" t="inlineStr">
        <is>
          <t>Uploaded reference workbook</t>
        </is>
      </c>
    </row>
    <row r="1609">
      <c r="A1609" t="inlineStr">
        <is>
          <t>Instalasi Air Bersih</t>
        </is>
      </c>
      <c r="B1609" t="inlineStr">
        <is>
          <t>I43</t>
        </is>
      </c>
      <c r="C1609">
        <f>SUM(I40:J42)</f>
        <v/>
      </c>
      <c r="D1609" t="inlineStr">
        <is>
          <t>formula</t>
        </is>
      </c>
      <c r="E1609" t="inlineStr">
        <is>
          <t>Uploaded reference workbook</t>
        </is>
      </c>
    </row>
    <row r="1610">
      <c r="A1610" t="inlineStr">
        <is>
          <t>Instalasi Air Bersih</t>
        </is>
      </c>
      <c r="B1610" t="inlineStr">
        <is>
          <t>E45</t>
        </is>
      </c>
      <c r="C1610">
        <f>J10</f>
        <v/>
      </c>
      <c r="D1610" t="inlineStr">
        <is>
          <t>formula</t>
        </is>
      </c>
      <c r="E1610" t="inlineStr">
        <is>
          <t>Uploaded reference workbook</t>
        </is>
      </c>
    </row>
    <row r="1611">
      <c r="A1611" t="inlineStr">
        <is>
          <t>Instalasi Air Bersih</t>
        </is>
      </c>
      <c r="B1611" t="inlineStr">
        <is>
          <t>I45</t>
        </is>
      </c>
      <c r="C1611">
        <f>((G45*E45))</f>
        <v/>
      </c>
      <c r="D1611" t="inlineStr">
        <is>
          <t>formula</t>
        </is>
      </c>
      <c r="E1611" t="inlineStr">
        <is>
          <t>Uploaded reference workbook</t>
        </is>
      </c>
    </row>
    <row r="1612">
      <c r="A1612" t="inlineStr">
        <is>
          <t>Instalasi Air Bersih</t>
        </is>
      </c>
      <c r="B1612" t="inlineStr">
        <is>
          <t>E46</t>
        </is>
      </c>
      <c r="C1612">
        <f>E45</f>
        <v/>
      </c>
      <c r="D1612" t="inlineStr">
        <is>
          <t>formula</t>
        </is>
      </c>
      <c r="E1612" t="inlineStr">
        <is>
          <t>Uploaded reference workbook</t>
        </is>
      </c>
    </row>
    <row r="1613">
      <c r="A1613" t="inlineStr">
        <is>
          <t>Instalasi Air Bersih</t>
        </is>
      </c>
      <c r="B1613" t="inlineStr">
        <is>
          <t>I46</t>
        </is>
      </c>
      <c r="C1613">
        <f>((G46*E46))</f>
        <v/>
      </c>
      <c r="D1613" t="inlineStr">
        <is>
          <t>formula</t>
        </is>
      </c>
      <c r="E1613" t="inlineStr">
        <is>
          <t>Uploaded reference workbook</t>
        </is>
      </c>
    </row>
    <row r="1614">
      <c r="A1614" t="inlineStr">
        <is>
          <t>Instalasi Air Bersih</t>
        </is>
      </c>
      <c r="B1614" t="inlineStr">
        <is>
          <t>E47</t>
        </is>
      </c>
      <c r="C1614">
        <f>IFERROR(J10*20,0)</f>
        <v/>
      </c>
      <c r="D1614" t="inlineStr">
        <is>
          <t>error-suppressed-source-formula</t>
        </is>
      </c>
      <c r="E1614" t="inlineStr">
        <is>
          <t>Uploaded reference workbook</t>
        </is>
      </c>
    </row>
    <row r="1615">
      <c r="A1615" t="inlineStr">
        <is>
          <t>Instalasi Air Bersih</t>
        </is>
      </c>
      <c r="B1615" t="inlineStr">
        <is>
          <t>I47</t>
        </is>
      </c>
      <c r="C1615">
        <f>((G47*E47))</f>
        <v/>
      </c>
      <c r="D1615" t="inlineStr">
        <is>
          <t>formula</t>
        </is>
      </c>
      <c r="E1615" t="inlineStr">
        <is>
          <t>Uploaded reference workbook</t>
        </is>
      </c>
    </row>
    <row r="1616">
      <c r="A1616" t="inlineStr">
        <is>
          <t>Instalasi Air Bersih</t>
        </is>
      </c>
      <c r="B1616" t="inlineStr">
        <is>
          <t>E48</t>
        </is>
      </c>
      <c r="C1616">
        <f>IFERROR(J10*0.05,0)</f>
        <v/>
      </c>
      <c r="D1616" t="inlineStr">
        <is>
          <t>error-suppressed-source-formula</t>
        </is>
      </c>
      <c r="E1616" t="inlineStr">
        <is>
          <t>Uploaded reference workbook</t>
        </is>
      </c>
    </row>
    <row r="1617">
      <c r="A1617" t="inlineStr">
        <is>
          <t>Instalasi Air Bersih</t>
        </is>
      </c>
      <c r="B1617" t="inlineStr">
        <is>
          <t>I48</t>
        </is>
      </c>
      <c r="C1617">
        <f>((G48*E48))</f>
        <v/>
      </c>
      <c r="D1617" t="inlineStr">
        <is>
          <t>formula</t>
        </is>
      </c>
      <c r="E1617" t="inlineStr">
        <is>
          <t>Uploaded reference workbook</t>
        </is>
      </c>
    </row>
    <row r="1618">
      <c r="A1618" t="inlineStr">
        <is>
          <t>Instalasi Air Bersih</t>
        </is>
      </c>
      <c r="B1618" t="inlineStr">
        <is>
          <t>I49</t>
        </is>
      </c>
      <c r="C1618">
        <f>SUM(I45:J48)</f>
        <v/>
      </c>
      <c r="D1618" t="inlineStr">
        <is>
          <t>formula</t>
        </is>
      </c>
      <c r="E1618" t="inlineStr">
        <is>
          <t>Uploaded reference workbook</t>
        </is>
      </c>
    </row>
    <row r="1619">
      <c r="A1619" t="inlineStr">
        <is>
          <t>Instalasi Air Bersih</t>
        </is>
      </c>
      <c r="B1619" t="inlineStr">
        <is>
          <t>I50</t>
        </is>
      </c>
      <c r="C1619">
        <f>IFERROR(I27+I38+I43+I49,0)</f>
        <v/>
      </c>
      <c r="D1619" t="inlineStr">
        <is>
          <t>error-suppressed-source-formula</t>
        </is>
      </c>
      <c r="E1619" t="inlineStr">
        <is>
          <t>Uploaded reference workbook</t>
        </is>
      </c>
    </row>
    <row r="1620">
      <c r="A1620" t="inlineStr">
        <is>
          <t>Instalasi Air Bersih</t>
        </is>
      </c>
      <c r="B1620" t="inlineStr">
        <is>
          <t>I52</t>
        </is>
      </c>
      <c r="C1620">
        <f>IFERROR(I50,0)</f>
        <v/>
      </c>
      <c r="D1620" t="inlineStr">
        <is>
          <t>error-suppressed-source-formula</t>
        </is>
      </c>
      <c r="E1620" t="inlineStr">
        <is>
          <t>Uploaded reference workbook</t>
        </is>
      </c>
    </row>
    <row r="1621">
      <c r="A1621" t="inlineStr">
        <is>
          <t>Sanitair</t>
        </is>
      </c>
      <c r="B1621" t="inlineStr">
        <is>
          <t>J6</t>
        </is>
      </c>
      <c r="C1621">
        <f>E8+E9</f>
        <v/>
      </c>
      <c r="D1621" t="inlineStr">
        <is>
          <t>formula</t>
        </is>
      </c>
      <c r="E1621" t="inlineStr">
        <is>
          <t>Uploaded reference workbook</t>
        </is>
      </c>
    </row>
    <row r="1622">
      <c r="A1622" t="inlineStr">
        <is>
          <t>Sanitair</t>
        </is>
      </c>
      <c r="B1622" t="inlineStr">
        <is>
          <t>E14</t>
        </is>
      </c>
      <c r="C1622">
        <f>IFERROR(E8*120%,0)</f>
        <v/>
      </c>
      <c r="D1622" t="inlineStr">
        <is>
          <t>error-suppressed-source-formula</t>
        </is>
      </c>
      <c r="E1622" t="inlineStr">
        <is>
          <t>Uploaded reference workbook</t>
        </is>
      </c>
    </row>
    <row r="1623">
      <c r="A1623" t="inlineStr">
        <is>
          <t>Sanitair</t>
        </is>
      </c>
      <c r="B1623" t="inlineStr">
        <is>
          <t>E15</t>
        </is>
      </c>
      <c r="C1623">
        <f>IFERROR(E9*120%,0)</f>
        <v/>
      </c>
      <c r="D1623" t="inlineStr">
        <is>
          <t>error-suppressed-source-formula</t>
        </is>
      </c>
      <c r="E1623" t="inlineStr">
        <is>
          <t>Uploaded reference workbook</t>
        </is>
      </c>
    </row>
    <row r="1624">
      <c r="A1624" t="inlineStr">
        <is>
          <t>Sanitair</t>
        </is>
      </c>
      <c r="B1624" t="inlineStr">
        <is>
          <t>E21</t>
        </is>
      </c>
      <c r="C1624">
        <f>IFERROR(E10*0.5,0)</f>
        <v/>
      </c>
      <c r="D1624" t="inlineStr">
        <is>
          <t>error-suppressed-source-formula</t>
        </is>
      </c>
      <c r="E1624" t="inlineStr">
        <is>
          <t>Uploaded reference workbook</t>
        </is>
      </c>
    </row>
    <row r="1625">
      <c r="A1625" t="inlineStr">
        <is>
          <t>Sanitair</t>
        </is>
      </c>
      <c r="B1625" t="inlineStr">
        <is>
          <t>I21</t>
        </is>
      </c>
      <c r="C1625">
        <f>((G21*E21*B21))</f>
        <v/>
      </c>
      <c r="D1625" t="inlineStr">
        <is>
          <t>formula</t>
        </is>
      </c>
      <c r="E1625" t="inlineStr">
        <is>
          <t>Uploaded reference workbook</t>
        </is>
      </c>
    </row>
    <row r="1626">
      <c r="A1626" t="inlineStr">
        <is>
          <t>Sanitair</t>
        </is>
      </c>
      <c r="B1626" t="inlineStr">
        <is>
          <t>E22</t>
        </is>
      </c>
      <c r="C1626">
        <f>IFERROR(E10*1.2,0)</f>
        <v/>
      </c>
      <c r="D1626" t="inlineStr">
        <is>
          <t>error-suppressed-source-formula</t>
        </is>
      </c>
      <c r="E1626" t="inlineStr">
        <is>
          <t>Uploaded reference workbook</t>
        </is>
      </c>
    </row>
    <row r="1627">
      <c r="A1627" t="inlineStr">
        <is>
          <t>Sanitair</t>
        </is>
      </c>
      <c r="B1627" t="inlineStr">
        <is>
          <t>I22</t>
        </is>
      </c>
      <c r="C1627">
        <f>((G22*E22*B22))</f>
        <v/>
      </c>
      <c r="D1627" t="inlineStr">
        <is>
          <t>formula</t>
        </is>
      </c>
      <c r="E1627" t="inlineStr">
        <is>
          <t>Uploaded reference workbook</t>
        </is>
      </c>
    </row>
    <row r="1628">
      <c r="A1628" t="inlineStr">
        <is>
          <t>Sanitair</t>
        </is>
      </c>
      <c r="B1628" t="inlineStr">
        <is>
          <t>E23</t>
        </is>
      </c>
      <c r="C1628">
        <f>IFERROR(E10*0.12,0)</f>
        <v/>
      </c>
      <c r="D1628" t="inlineStr">
        <is>
          <t>error-suppressed-source-formula</t>
        </is>
      </c>
      <c r="E1628" t="inlineStr">
        <is>
          <t>Uploaded reference workbook</t>
        </is>
      </c>
    </row>
    <row r="1629">
      <c r="A1629" t="inlineStr">
        <is>
          <t>Sanitair</t>
        </is>
      </c>
      <c r="B1629" t="inlineStr">
        <is>
          <t>I23</t>
        </is>
      </c>
      <c r="C1629">
        <f>((G23*E23*B23))</f>
        <v/>
      </c>
      <c r="D1629" t="inlineStr">
        <is>
          <t>formula</t>
        </is>
      </c>
      <c r="E1629" t="inlineStr">
        <is>
          <t>Uploaded reference workbook</t>
        </is>
      </c>
    </row>
    <row r="1630">
      <c r="A1630" t="inlineStr">
        <is>
          <t>Sanitair</t>
        </is>
      </c>
      <c r="B1630" t="inlineStr">
        <is>
          <t>E24</t>
        </is>
      </c>
      <c r="C1630">
        <f>IFERROR(E10*0.04,0)</f>
        <v/>
      </c>
      <c r="D1630" t="inlineStr">
        <is>
          <t>error-suppressed-source-formula</t>
        </is>
      </c>
      <c r="E1630" t="inlineStr">
        <is>
          <t>Uploaded reference workbook</t>
        </is>
      </c>
    </row>
    <row r="1631">
      <c r="A1631" t="inlineStr">
        <is>
          <t>Sanitair</t>
        </is>
      </c>
      <c r="B1631" t="inlineStr">
        <is>
          <t>I24</t>
        </is>
      </c>
      <c r="C1631">
        <f>((G24*E24*B24))</f>
        <v/>
      </c>
      <c r="D1631" t="inlineStr">
        <is>
          <t>formula</t>
        </is>
      </c>
      <c r="E1631" t="inlineStr">
        <is>
          <t>Uploaded reference workbook</t>
        </is>
      </c>
    </row>
    <row r="1632">
      <c r="A1632" t="inlineStr">
        <is>
          <t>Sanitair</t>
        </is>
      </c>
      <c r="B1632" t="inlineStr">
        <is>
          <t>I25</t>
        </is>
      </c>
      <c r="C1632">
        <f>SUM(I21:J24)</f>
        <v/>
      </c>
      <c r="D1632" t="inlineStr">
        <is>
          <t>formula</t>
        </is>
      </c>
      <c r="E1632" t="inlineStr">
        <is>
          <t>Uploaded reference workbook</t>
        </is>
      </c>
    </row>
    <row r="1633">
      <c r="A1633" t="inlineStr">
        <is>
          <t>Sanitair</t>
        </is>
      </c>
      <c r="B1633" t="inlineStr">
        <is>
          <t>E27</t>
        </is>
      </c>
      <c r="C1633">
        <f>E10</f>
        <v/>
      </c>
      <c r="D1633" t="inlineStr">
        <is>
          <t>formula</t>
        </is>
      </c>
      <c r="E1633" t="inlineStr">
        <is>
          <t>Uploaded reference workbook</t>
        </is>
      </c>
    </row>
    <row r="1634">
      <c r="A1634" t="inlineStr">
        <is>
          <t>Sanitair</t>
        </is>
      </c>
      <c r="B1634" t="inlineStr">
        <is>
          <t>I27</t>
        </is>
      </c>
      <c r="C1634">
        <f>((G27*E27))</f>
        <v/>
      </c>
      <c r="D1634" t="inlineStr">
        <is>
          <t>formula</t>
        </is>
      </c>
      <c r="E1634" t="inlineStr">
        <is>
          <t>Uploaded reference workbook</t>
        </is>
      </c>
    </row>
    <row r="1635">
      <c r="A1635" t="inlineStr">
        <is>
          <t>Sanitair</t>
        </is>
      </c>
      <c r="B1635" t="inlineStr">
        <is>
          <t>E28</t>
        </is>
      </c>
      <c r="C1635">
        <f>((E10*1))</f>
        <v/>
      </c>
      <c r="D1635" t="inlineStr">
        <is>
          <t>formula</t>
        </is>
      </c>
      <c r="E1635" t="inlineStr">
        <is>
          <t>Uploaded reference workbook</t>
        </is>
      </c>
    </row>
    <row r="1636">
      <c r="A1636" t="inlineStr">
        <is>
          <t>Sanitair</t>
        </is>
      </c>
      <c r="B1636" t="inlineStr">
        <is>
          <t>I28</t>
        </is>
      </c>
      <c r="C1636">
        <f>((G28*E28))</f>
        <v/>
      </c>
      <c r="D1636" t="inlineStr">
        <is>
          <t>formula</t>
        </is>
      </c>
      <c r="E1636" t="inlineStr">
        <is>
          <t>Uploaded reference workbook</t>
        </is>
      </c>
    </row>
    <row r="1637">
      <c r="A1637" t="inlineStr">
        <is>
          <t>Sanitair</t>
        </is>
      </c>
      <c r="B1637" t="inlineStr">
        <is>
          <t>I29</t>
        </is>
      </c>
      <c r="C1637">
        <f>SUM(I27:J28)</f>
        <v/>
      </c>
      <c r="D1637" t="inlineStr">
        <is>
          <t>formula</t>
        </is>
      </c>
      <c r="E1637" t="inlineStr">
        <is>
          <t>Uploaded reference workbook</t>
        </is>
      </c>
    </row>
    <row r="1638">
      <c r="A1638" t="inlineStr">
        <is>
          <t>Sanitair</t>
        </is>
      </c>
      <c r="B1638" t="inlineStr">
        <is>
          <t>I30</t>
        </is>
      </c>
      <c r="C1638">
        <f>IFERROR(I25+I29,0)</f>
        <v/>
      </c>
      <c r="D1638" t="inlineStr">
        <is>
          <t>error-suppressed-source-formula</t>
        </is>
      </c>
      <c r="E1638" t="inlineStr">
        <is>
          <t>Uploaded reference workbook</t>
        </is>
      </c>
    </row>
    <row r="1639">
      <c r="A1639" t="inlineStr">
        <is>
          <t>Sanitair</t>
        </is>
      </c>
      <c r="B1639" t="inlineStr">
        <is>
          <t>E35</t>
        </is>
      </c>
      <c r="C1639">
        <f>IFERROR(E11*0.5,0)</f>
        <v/>
      </c>
      <c r="D1639" t="inlineStr">
        <is>
          <t>error-suppressed-source-formula</t>
        </is>
      </c>
      <c r="E1639" t="inlineStr">
        <is>
          <t>Uploaded reference workbook</t>
        </is>
      </c>
    </row>
    <row r="1640">
      <c r="A1640" t="inlineStr">
        <is>
          <t>Sanitair</t>
        </is>
      </c>
      <c r="B1640" t="inlineStr">
        <is>
          <t>I35</t>
        </is>
      </c>
      <c r="C1640">
        <f>((G35*E35*B35))</f>
        <v/>
      </c>
      <c r="D1640" t="inlineStr">
        <is>
          <t>formula</t>
        </is>
      </c>
      <c r="E1640" t="inlineStr">
        <is>
          <t>Uploaded reference workbook</t>
        </is>
      </c>
    </row>
    <row r="1641">
      <c r="A1641" t="inlineStr">
        <is>
          <t>Sanitair</t>
        </is>
      </c>
      <c r="B1641" t="inlineStr">
        <is>
          <t>O35</t>
        </is>
      </c>
      <c r="C1641">
        <f>IFERROR(J10*0.121,0)</f>
        <v/>
      </c>
      <c r="D1641" t="inlineStr">
        <is>
          <t>error-suppressed-source-formula</t>
        </is>
      </c>
      <c r="E1641" t="inlineStr">
        <is>
          <t>Uploaded reference workbook</t>
        </is>
      </c>
    </row>
    <row r="1642">
      <c r="A1642" t="inlineStr">
        <is>
          <t>Sanitair</t>
        </is>
      </c>
      <c r="B1642" t="inlineStr">
        <is>
          <t>S35</t>
        </is>
      </c>
      <c r="C1642">
        <f>((Q35*O35*L35))</f>
        <v/>
      </c>
      <c r="D1642" t="inlineStr">
        <is>
          <t>formula</t>
        </is>
      </c>
      <c r="E1642" t="inlineStr">
        <is>
          <t>Uploaded reference workbook</t>
        </is>
      </c>
    </row>
    <row r="1643">
      <c r="A1643" t="inlineStr">
        <is>
          <t>Sanitair</t>
        </is>
      </c>
      <c r="B1643" t="inlineStr">
        <is>
          <t>E36</t>
        </is>
      </c>
      <c r="C1643">
        <f>IFERROR(E11*0.5,0)</f>
        <v/>
      </c>
      <c r="D1643" t="inlineStr">
        <is>
          <t>error-suppressed-source-formula</t>
        </is>
      </c>
      <c r="E1643" t="inlineStr">
        <is>
          <t>Uploaded reference workbook</t>
        </is>
      </c>
    </row>
    <row r="1644">
      <c r="A1644" t="inlineStr">
        <is>
          <t>Sanitair</t>
        </is>
      </c>
      <c r="B1644" t="inlineStr">
        <is>
          <t>I36</t>
        </is>
      </c>
      <c r="C1644">
        <f>((G36*E36*B36))</f>
        <v/>
      </c>
      <c r="D1644" t="inlineStr">
        <is>
          <t>formula</t>
        </is>
      </c>
      <c r="E1644" t="inlineStr">
        <is>
          <t>Uploaded reference workbook</t>
        </is>
      </c>
    </row>
    <row r="1645">
      <c r="A1645" t="inlineStr">
        <is>
          <t>Sanitair</t>
        </is>
      </c>
      <c r="B1645" t="inlineStr">
        <is>
          <t>O36</t>
        </is>
      </c>
      <c r="C1645">
        <f>IFERROR(J10*0.203,0)</f>
        <v/>
      </c>
      <c r="D1645" t="inlineStr">
        <is>
          <t>error-suppressed-source-formula</t>
        </is>
      </c>
      <c r="E1645" t="inlineStr">
        <is>
          <t>Uploaded reference workbook</t>
        </is>
      </c>
    </row>
    <row r="1646">
      <c r="A1646" t="inlineStr">
        <is>
          <t>Sanitair</t>
        </is>
      </c>
      <c r="B1646" t="inlineStr">
        <is>
          <t>S36</t>
        </is>
      </c>
      <c r="C1646">
        <f>((Q36*O36*L36))</f>
        <v/>
      </c>
      <c r="D1646" t="inlineStr">
        <is>
          <t>formula</t>
        </is>
      </c>
      <c r="E1646" t="inlineStr">
        <is>
          <t>Uploaded reference workbook</t>
        </is>
      </c>
    </row>
    <row r="1647">
      <c r="A1647" t="inlineStr">
        <is>
          <t>Sanitair</t>
        </is>
      </c>
      <c r="B1647" t="inlineStr">
        <is>
          <t>E37</t>
        </is>
      </c>
      <c r="C1647">
        <f>IFERROR(E11*0.05,0)</f>
        <v/>
      </c>
      <c r="D1647" t="inlineStr">
        <is>
          <t>error-suppressed-source-formula</t>
        </is>
      </c>
      <c r="E1647" t="inlineStr">
        <is>
          <t>Uploaded reference workbook</t>
        </is>
      </c>
    </row>
    <row r="1648">
      <c r="A1648" t="inlineStr">
        <is>
          <t>Sanitair</t>
        </is>
      </c>
      <c r="B1648" t="inlineStr">
        <is>
          <t>I37</t>
        </is>
      </c>
      <c r="C1648">
        <f>((G37*E37*B37))</f>
        <v/>
      </c>
      <c r="D1648" t="inlineStr">
        <is>
          <t>formula</t>
        </is>
      </c>
      <c r="E1648" t="inlineStr">
        <is>
          <t>Uploaded reference workbook</t>
        </is>
      </c>
    </row>
    <row r="1649">
      <c r="A1649" t="inlineStr">
        <is>
          <t>Sanitair</t>
        </is>
      </c>
      <c r="B1649" t="inlineStr">
        <is>
          <t>O37</t>
        </is>
      </c>
      <c r="C1649">
        <f>IFERROR(J10*0.02,0)</f>
        <v/>
      </c>
      <c r="D1649" t="inlineStr">
        <is>
          <t>error-suppressed-source-formula</t>
        </is>
      </c>
      <c r="E1649" t="inlineStr">
        <is>
          <t>Uploaded reference workbook</t>
        </is>
      </c>
    </row>
    <row r="1650">
      <c r="A1650" t="inlineStr">
        <is>
          <t>Sanitair</t>
        </is>
      </c>
      <c r="B1650" t="inlineStr">
        <is>
          <t>S37</t>
        </is>
      </c>
      <c r="C1650">
        <f>((Q37*O37*L37))</f>
        <v/>
      </c>
      <c r="D1650" t="inlineStr">
        <is>
          <t>formula</t>
        </is>
      </c>
      <c r="E1650" t="inlineStr">
        <is>
          <t>Uploaded reference workbook</t>
        </is>
      </c>
    </row>
    <row r="1651">
      <c r="A1651" t="inlineStr">
        <is>
          <t>Sanitair</t>
        </is>
      </c>
      <c r="B1651" t="inlineStr">
        <is>
          <t>E38</t>
        </is>
      </c>
      <c r="C1651">
        <f>IFERROR(E11*0.0167,0)</f>
        <v/>
      </c>
      <c r="D1651" t="inlineStr">
        <is>
          <t>error-suppressed-source-formula</t>
        </is>
      </c>
      <c r="E1651" t="inlineStr">
        <is>
          <t>Uploaded reference workbook</t>
        </is>
      </c>
    </row>
    <row r="1652">
      <c r="A1652" t="inlineStr">
        <is>
          <t>Sanitair</t>
        </is>
      </c>
      <c r="B1652" t="inlineStr">
        <is>
          <t>I38</t>
        </is>
      </c>
      <c r="C1652">
        <f>((G38*E38*B38))</f>
        <v/>
      </c>
      <c r="D1652" t="inlineStr">
        <is>
          <t>formula</t>
        </is>
      </c>
      <c r="E1652" t="inlineStr">
        <is>
          <t>Uploaded reference workbook</t>
        </is>
      </c>
    </row>
    <row r="1653">
      <c r="A1653" t="inlineStr">
        <is>
          <t>Sanitair</t>
        </is>
      </c>
      <c r="B1653" t="inlineStr">
        <is>
          <t>O38</t>
        </is>
      </c>
      <c r="C1653">
        <f>IFERROR(J10*0.006,0)</f>
        <v/>
      </c>
      <c r="D1653" t="inlineStr">
        <is>
          <t>error-suppressed-source-formula</t>
        </is>
      </c>
      <c r="E1653" t="inlineStr">
        <is>
          <t>Uploaded reference workbook</t>
        </is>
      </c>
    </row>
    <row r="1654">
      <c r="A1654" t="inlineStr">
        <is>
          <t>Sanitair</t>
        </is>
      </c>
      <c r="B1654" t="inlineStr">
        <is>
          <t>S38</t>
        </is>
      </c>
      <c r="C1654">
        <f>((Q38*O38*L38))</f>
        <v/>
      </c>
      <c r="D1654" t="inlineStr">
        <is>
          <t>formula</t>
        </is>
      </c>
      <c r="E1654" t="inlineStr">
        <is>
          <t>Uploaded reference workbook</t>
        </is>
      </c>
    </row>
    <row r="1655">
      <c r="A1655" t="inlineStr">
        <is>
          <t>Sanitair</t>
        </is>
      </c>
      <c r="B1655" t="inlineStr">
        <is>
          <t>I39</t>
        </is>
      </c>
      <c r="C1655">
        <f>SUM(I35:J38)</f>
        <v/>
      </c>
      <c r="D1655" t="inlineStr">
        <is>
          <t>formula</t>
        </is>
      </c>
      <c r="E1655" t="inlineStr">
        <is>
          <t>Uploaded reference workbook</t>
        </is>
      </c>
    </row>
    <row r="1656">
      <c r="A1656" t="inlineStr">
        <is>
          <t>Sanitair</t>
        </is>
      </c>
      <c r="B1656" t="inlineStr">
        <is>
          <t>S39</t>
        </is>
      </c>
      <c r="C1656">
        <f>SUM(S35:T38)</f>
        <v/>
      </c>
      <c r="D1656" t="inlineStr">
        <is>
          <t>formula</t>
        </is>
      </c>
      <c r="E1656" t="inlineStr">
        <is>
          <t>Uploaded reference workbook</t>
        </is>
      </c>
    </row>
    <row r="1657">
      <c r="A1657" t="inlineStr">
        <is>
          <t>Sanitair</t>
        </is>
      </c>
      <c r="B1657" t="inlineStr">
        <is>
          <t>E41</t>
        </is>
      </c>
      <c r="C1657">
        <f>E11</f>
        <v/>
      </c>
      <c r="D1657" t="inlineStr">
        <is>
          <t>formula</t>
        </is>
      </c>
      <c r="E1657" t="inlineStr">
        <is>
          <t>Uploaded reference workbook</t>
        </is>
      </c>
    </row>
    <row r="1658">
      <c r="A1658" t="inlineStr">
        <is>
          <t>Sanitair</t>
        </is>
      </c>
      <c r="B1658" t="inlineStr">
        <is>
          <t>I41</t>
        </is>
      </c>
      <c r="C1658">
        <f>((G41*E41))</f>
        <v/>
      </c>
      <c r="D1658" t="inlineStr">
        <is>
          <t>formula</t>
        </is>
      </c>
      <c r="E1658" t="inlineStr">
        <is>
          <t>Uploaded reference workbook</t>
        </is>
      </c>
    </row>
    <row r="1659">
      <c r="A1659" t="inlineStr">
        <is>
          <t>Sanitair</t>
        </is>
      </c>
      <c r="B1659" t="inlineStr">
        <is>
          <t>O41</t>
        </is>
      </c>
      <c r="C1659">
        <f>IFERROR(J10*2,0)</f>
        <v/>
      </c>
      <c r="D1659" t="inlineStr">
        <is>
          <t>error-suppressed-source-formula</t>
        </is>
      </c>
      <c r="E1659" t="inlineStr">
        <is>
          <t>Uploaded reference workbook</t>
        </is>
      </c>
    </row>
    <row r="1660">
      <c r="A1660" t="inlineStr">
        <is>
          <t>Sanitair</t>
        </is>
      </c>
      <c r="B1660" t="inlineStr">
        <is>
          <t>S41</t>
        </is>
      </c>
      <c r="C1660">
        <f>((Q41*O41))</f>
        <v/>
      </c>
      <c r="D1660" t="inlineStr">
        <is>
          <t>formula</t>
        </is>
      </c>
      <c r="E1660" t="inlineStr">
        <is>
          <t>Uploaded reference workbook</t>
        </is>
      </c>
    </row>
    <row r="1661">
      <c r="A1661" t="inlineStr">
        <is>
          <t>Sanitair</t>
        </is>
      </c>
      <c r="B1661" t="inlineStr">
        <is>
          <t>E42</t>
        </is>
      </c>
      <c r="C1661">
        <f>IFERROR(E11*0.036,0)</f>
        <v/>
      </c>
      <c r="D1661" t="inlineStr">
        <is>
          <t>error-suppressed-source-formula</t>
        </is>
      </c>
      <c r="E1661" t="inlineStr">
        <is>
          <t>Uploaded reference workbook</t>
        </is>
      </c>
    </row>
    <row r="1662">
      <c r="A1662" t="inlineStr">
        <is>
          <t>Sanitair</t>
        </is>
      </c>
      <c r="B1662" t="inlineStr">
        <is>
          <t>I42</t>
        </is>
      </c>
      <c r="C1662">
        <f>((G42*E42))</f>
        <v/>
      </c>
      <c r="D1662" t="inlineStr">
        <is>
          <t>formula</t>
        </is>
      </c>
      <c r="E1662" t="inlineStr">
        <is>
          <t>Uploaded reference workbook</t>
        </is>
      </c>
    </row>
    <row r="1663">
      <c r="A1663" t="inlineStr">
        <is>
          <t>Sanitair</t>
        </is>
      </c>
      <c r="B1663" t="inlineStr">
        <is>
          <t>O42</t>
        </is>
      </c>
      <c r="C1663">
        <f>IFERROR(J10*2,0)</f>
        <v/>
      </c>
      <c r="D1663" t="inlineStr">
        <is>
          <t>error-suppressed-source-formula</t>
        </is>
      </c>
      <c r="E1663" t="inlineStr">
        <is>
          <t>Uploaded reference workbook</t>
        </is>
      </c>
    </row>
    <row r="1664">
      <c r="A1664" t="inlineStr">
        <is>
          <t>Sanitair</t>
        </is>
      </c>
      <c r="B1664" t="inlineStr">
        <is>
          <t>S42</t>
        </is>
      </c>
      <c r="C1664">
        <f>((Q42*O42))</f>
        <v/>
      </c>
      <c r="D1664" t="inlineStr">
        <is>
          <t>formula</t>
        </is>
      </c>
      <c r="E1664" t="inlineStr">
        <is>
          <t>Uploaded reference workbook</t>
        </is>
      </c>
    </row>
    <row r="1665">
      <c r="A1665" t="inlineStr">
        <is>
          <t>Sanitair</t>
        </is>
      </c>
      <c r="B1665" t="inlineStr">
        <is>
          <t>I43</t>
        </is>
      </c>
      <c r="C1665">
        <f>SUM(I41:J42)</f>
        <v/>
      </c>
      <c r="D1665" t="inlineStr">
        <is>
          <t>formula</t>
        </is>
      </c>
      <c r="E1665" t="inlineStr">
        <is>
          <t>Uploaded reference workbook</t>
        </is>
      </c>
    </row>
    <row r="1666">
      <c r="A1666" t="inlineStr">
        <is>
          <t>Sanitair</t>
        </is>
      </c>
      <c r="B1666" t="inlineStr">
        <is>
          <t>O43</t>
        </is>
      </c>
      <c r="C1666">
        <f>IFERROR(J10*9,0)</f>
        <v/>
      </c>
      <c r="D1666" t="inlineStr">
        <is>
          <t>error-suppressed-source-formula</t>
        </is>
      </c>
      <c r="E1666" t="inlineStr">
        <is>
          <t>Uploaded reference workbook</t>
        </is>
      </c>
    </row>
    <row r="1667">
      <c r="A1667" t="inlineStr">
        <is>
          <t>Sanitair</t>
        </is>
      </c>
      <c r="B1667" t="inlineStr">
        <is>
          <t>S43</t>
        </is>
      </c>
      <c r="C1667">
        <f>((Q43*O43))</f>
        <v/>
      </c>
      <c r="D1667" t="inlineStr">
        <is>
          <t>formula</t>
        </is>
      </c>
      <c r="E1667" t="inlineStr">
        <is>
          <t>Uploaded reference workbook</t>
        </is>
      </c>
    </row>
    <row r="1668">
      <c r="A1668" t="inlineStr">
        <is>
          <t>Sanitair</t>
        </is>
      </c>
      <c r="B1668" t="inlineStr">
        <is>
          <t>I44</t>
        </is>
      </c>
      <c r="C1668">
        <f>IFERROR(I39+I43,0)</f>
        <v/>
      </c>
      <c r="D1668" t="inlineStr">
        <is>
          <t>error-suppressed-source-formula</t>
        </is>
      </c>
      <c r="E1668" t="inlineStr">
        <is>
          <t>Uploaded reference workbook</t>
        </is>
      </c>
    </row>
    <row r="1669">
      <c r="A1669" t="inlineStr">
        <is>
          <t>Sanitair</t>
        </is>
      </c>
      <c r="B1669" t="inlineStr">
        <is>
          <t>O44</t>
        </is>
      </c>
      <c r="C1669">
        <f>IFERROR(J10*0.502,0)</f>
        <v/>
      </c>
      <c r="D1669" t="inlineStr">
        <is>
          <t>error-suppressed-source-formula</t>
        </is>
      </c>
      <c r="E1669" t="inlineStr">
        <is>
          <t>Uploaded reference workbook</t>
        </is>
      </c>
    </row>
    <row r="1670">
      <c r="A1670" t="inlineStr">
        <is>
          <t>Sanitair</t>
        </is>
      </c>
      <c r="B1670" t="inlineStr">
        <is>
          <t>S44</t>
        </is>
      </c>
      <c r="C1670">
        <f>((Q44*O44))</f>
        <v/>
      </c>
      <c r="D1670" t="inlineStr">
        <is>
          <t>formula</t>
        </is>
      </c>
      <c r="E1670" t="inlineStr">
        <is>
          <t>Uploaded reference workbook</t>
        </is>
      </c>
    </row>
    <row r="1671">
      <c r="A1671" t="inlineStr">
        <is>
          <t>Sanitair</t>
        </is>
      </c>
      <c r="B1671" t="inlineStr">
        <is>
          <t>O46</t>
        </is>
      </c>
      <c r="C1671">
        <f>IFERROR(J10*0.05,0)</f>
        <v/>
      </c>
      <c r="D1671" t="inlineStr">
        <is>
          <t>error-suppressed-source-formula</t>
        </is>
      </c>
      <c r="E1671" t="inlineStr">
        <is>
          <t>Uploaded reference workbook</t>
        </is>
      </c>
    </row>
    <row r="1672">
      <c r="A1672" t="inlineStr">
        <is>
          <t>Sanitair</t>
        </is>
      </c>
      <c r="B1672" t="inlineStr">
        <is>
          <t>S46</t>
        </is>
      </c>
      <c r="C1672">
        <f>((Q46*O46))</f>
        <v/>
      </c>
      <c r="D1672" t="inlineStr">
        <is>
          <t>formula</t>
        </is>
      </c>
      <c r="E1672" t="inlineStr">
        <is>
          <t>Uploaded reference workbook</t>
        </is>
      </c>
    </row>
    <row r="1673">
      <c r="A1673" t="inlineStr">
        <is>
          <t>Sanitair</t>
        </is>
      </c>
      <c r="B1673" t="inlineStr">
        <is>
          <t>O47</t>
        </is>
      </c>
      <c r="C1673">
        <f>IFERROR(J10*5.024,0)</f>
        <v/>
      </c>
      <c r="D1673" t="inlineStr">
        <is>
          <t>error-suppressed-source-formula</t>
        </is>
      </c>
      <c r="E1673" t="inlineStr">
        <is>
          <t>Uploaded reference workbook</t>
        </is>
      </c>
    </row>
    <row r="1674">
      <c r="A1674" t="inlineStr">
        <is>
          <t>Sanitair</t>
        </is>
      </c>
      <c r="B1674" t="inlineStr">
        <is>
          <t>S47</t>
        </is>
      </c>
      <c r="C1674">
        <f>((Q47*O47))</f>
        <v/>
      </c>
      <c r="D1674" t="inlineStr">
        <is>
          <t>formula</t>
        </is>
      </c>
      <c r="E1674" t="inlineStr">
        <is>
          <t>Uploaded reference workbook</t>
        </is>
      </c>
    </row>
    <row r="1675">
      <c r="A1675" t="inlineStr">
        <is>
          <t>Sanitair</t>
        </is>
      </c>
      <c r="B1675" t="inlineStr">
        <is>
          <t>O48</t>
        </is>
      </c>
      <c r="C1675">
        <f>IFERROR(J10*0.502,0)</f>
        <v/>
      </c>
      <c r="D1675" t="inlineStr">
        <is>
          <t>error-suppressed-source-formula</t>
        </is>
      </c>
      <c r="E1675" t="inlineStr">
        <is>
          <t>Uploaded reference workbook</t>
        </is>
      </c>
    </row>
    <row r="1676">
      <c r="A1676" t="inlineStr">
        <is>
          <t>Sanitair</t>
        </is>
      </c>
      <c r="B1676" t="inlineStr">
        <is>
          <t>S48</t>
        </is>
      </c>
      <c r="C1676">
        <f>((Q48*O48))</f>
        <v/>
      </c>
      <c r="D1676" t="inlineStr">
        <is>
          <t>formula</t>
        </is>
      </c>
      <c r="E1676" t="inlineStr">
        <is>
          <t>Uploaded reference workbook</t>
        </is>
      </c>
    </row>
    <row r="1677">
      <c r="A1677" t="inlineStr">
        <is>
          <t>Sanitair</t>
        </is>
      </c>
      <c r="B1677" t="inlineStr">
        <is>
          <t>E49</t>
        </is>
      </c>
      <c r="C1677">
        <f>IFERROR((E14+E15)*0.217,0)</f>
        <v/>
      </c>
      <c r="D1677" t="inlineStr">
        <is>
          <t>error-suppressed-source-formula</t>
        </is>
      </c>
      <c r="E1677" t="inlineStr">
        <is>
          <t>Uploaded reference workbook</t>
        </is>
      </c>
    </row>
    <row r="1678">
      <c r="A1678" t="inlineStr">
        <is>
          <t>Sanitair</t>
        </is>
      </c>
      <c r="B1678" t="inlineStr">
        <is>
          <t>I49</t>
        </is>
      </c>
      <c r="C1678">
        <f>((G49*E49*B49))</f>
        <v/>
      </c>
      <c r="D1678" t="inlineStr">
        <is>
          <t>formula</t>
        </is>
      </c>
      <c r="E1678" t="inlineStr">
        <is>
          <t>Uploaded reference workbook</t>
        </is>
      </c>
    </row>
    <row r="1679">
      <c r="A1679" t="inlineStr">
        <is>
          <t>Sanitair</t>
        </is>
      </c>
      <c r="B1679" t="inlineStr">
        <is>
          <t>O49</t>
        </is>
      </c>
      <c r="C1679">
        <f>IFERROR(J10*1.2,0)</f>
        <v/>
      </c>
      <c r="D1679" t="inlineStr">
        <is>
          <t>error-suppressed-source-formula</t>
        </is>
      </c>
      <c r="E1679" t="inlineStr">
        <is>
          <t>Uploaded reference workbook</t>
        </is>
      </c>
    </row>
    <row r="1680">
      <c r="A1680" t="inlineStr">
        <is>
          <t>Sanitair</t>
        </is>
      </c>
      <c r="B1680" t="inlineStr">
        <is>
          <t>S49</t>
        </is>
      </c>
      <c r="C1680">
        <f>((Q49*O49))</f>
        <v/>
      </c>
      <c r="D1680" t="inlineStr">
        <is>
          <t>formula</t>
        </is>
      </c>
      <c r="E1680" t="inlineStr">
        <is>
          <t>Uploaded reference workbook</t>
        </is>
      </c>
    </row>
    <row r="1681">
      <c r="A1681" t="inlineStr">
        <is>
          <t>Sanitair</t>
        </is>
      </c>
      <c r="B1681" t="inlineStr">
        <is>
          <t>E50</t>
        </is>
      </c>
      <c r="C1681">
        <f>IFERROR((E14+E15)*0.362,0)</f>
        <v/>
      </c>
      <c r="D1681" t="inlineStr">
        <is>
          <t>error-suppressed-source-formula</t>
        </is>
      </c>
      <c r="E1681" t="inlineStr">
        <is>
          <t>Uploaded reference workbook</t>
        </is>
      </c>
    </row>
    <row r="1682">
      <c r="A1682" t="inlineStr">
        <is>
          <t>Sanitair</t>
        </is>
      </c>
      <c r="B1682" t="inlineStr">
        <is>
          <t>I50</t>
        </is>
      </c>
      <c r="C1682">
        <f>((G50*E50*B50))</f>
        <v/>
      </c>
      <c r="D1682" t="inlineStr">
        <is>
          <t>formula</t>
        </is>
      </c>
      <c r="E1682" t="inlineStr">
        <is>
          <t>Uploaded reference workbook</t>
        </is>
      </c>
    </row>
    <row r="1683">
      <c r="A1683" t="inlineStr">
        <is>
          <t>Sanitair</t>
        </is>
      </c>
      <c r="B1683" t="inlineStr">
        <is>
          <t>S50</t>
        </is>
      </c>
      <c r="C1683">
        <f>IFERROR(S41+S42+S43+S44+S46+S47+S48+S49,0)</f>
        <v/>
      </c>
      <c r="D1683" t="inlineStr">
        <is>
          <t>error-suppressed-source-formula</t>
        </is>
      </c>
      <c r="E1683" t="inlineStr">
        <is>
          <t>Uploaded reference workbook</t>
        </is>
      </c>
    </row>
    <row r="1684">
      <c r="A1684" t="inlineStr">
        <is>
          <t>Sanitair</t>
        </is>
      </c>
      <c r="B1684" t="inlineStr">
        <is>
          <t>E51</t>
        </is>
      </c>
      <c r="C1684">
        <f>IFERROR((E14+E15)*0.037,0)</f>
        <v/>
      </c>
      <c r="D1684" t="inlineStr">
        <is>
          <t>error-suppressed-source-formula</t>
        </is>
      </c>
      <c r="E1684" t="inlineStr">
        <is>
          <t>Uploaded reference workbook</t>
        </is>
      </c>
    </row>
    <row r="1685">
      <c r="A1685" t="inlineStr">
        <is>
          <t>Sanitair</t>
        </is>
      </c>
      <c r="B1685" t="inlineStr">
        <is>
          <t>I51</t>
        </is>
      </c>
      <c r="C1685">
        <f>((G51*E51*B51))</f>
        <v/>
      </c>
      <c r="D1685" t="inlineStr">
        <is>
          <t>formula</t>
        </is>
      </c>
      <c r="E1685" t="inlineStr">
        <is>
          <t>Uploaded reference workbook</t>
        </is>
      </c>
    </row>
    <row r="1686">
      <c r="A1686" t="inlineStr">
        <is>
          <t>Sanitair</t>
        </is>
      </c>
      <c r="B1686" t="inlineStr">
        <is>
          <t>S51</t>
        </is>
      </c>
      <c r="C1686">
        <f>IFERROR(S39+S50,0)</f>
        <v/>
      </c>
      <c r="D1686" t="inlineStr">
        <is>
          <t>error-suppressed-source-formula</t>
        </is>
      </c>
      <c r="E1686" t="inlineStr">
        <is>
          <t>Uploaded reference workbook</t>
        </is>
      </c>
    </row>
    <row r="1687">
      <c r="A1687" t="inlineStr">
        <is>
          <t>Sanitair</t>
        </is>
      </c>
      <c r="B1687" t="inlineStr">
        <is>
          <t>E52</t>
        </is>
      </c>
      <c r="C1687">
        <f>IFERROR((E14+E15)*0.011,0)</f>
        <v/>
      </c>
      <c r="D1687" t="inlineStr">
        <is>
          <t>error-suppressed-source-formula</t>
        </is>
      </c>
      <c r="E1687" t="inlineStr">
        <is>
          <t>Uploaded reference workbook</t>
        </is>
      </c>
    </row>
    <row r="1688">
      <c r="A1688" t="inlineStr">
        <is>
          <t>Sanitair</t>
        </is>
      </c>
      <c r="B1688" t="inlineStr">
        <is>
          <t>I52</t>
        </is>
      </c>
      <c r="C1688">
        <f>((G52*E52*B52))</f>
        <v/>
      </c>
      <c r="D1688" t="inlineStr">
        <is>
          <t>formula</t>
        </is>
      </c>
      <c r="E1688" t="inlineStr">
        <is>
          <t>Uploaded reference workbook</t>
        </is>
      </c>
    </row>
    <row r="1689">
      <c r="A1689" t="inlineStr">
        <is>
          <t>Sanitair</t>
        </is>
      </c>
      <c r="B1689" t="inlineStr">
        <is>
          <t>I53</t>
        </is>
      </c>
      <c r="C1689">
        <f>SUM(I49:J52)</f>
        <v/>
      </c>
      <c r="D1689" t="inlineStr">
        <is>
          <t>formula</t>
        </is>
      </c>
      <c r="E1689" t="inlineStr">
        <is>
          <t>Uploaded reference workbook</t>
        </is>
      </c>
    </row>
    <row r="1690">
      <c r="A1690" t="inlineStr">
        <is>
          <t>Sanitair</t>
        </is>
      </c>
      <c r="B1690" t="inlineStr">
        <is>
          <t>E55</t>
        </is>
      </c>
      <c r="C1690">
        <f>E14</f>
        <v/>
      </c>
      <c r="D1690" t="inlineStr">
        <is>
          <t>formula</t>
        </is>
      </c>
      <c r="E1690" t="inlineStr">
        <is>
          <t>Uploaded reference workbook</t>
        </is>
      </c>
    </row>
    <row r="1691">
      <c r="A1691" t="inlineStr">
        <is>
          <t>Sanitair</t>
        </is>
      </c>
      <c r="B1691" t="inlineStr">
        <is>
          <t>I55</t>
        </is>
      </c>
      <c r="C1691">
        <f>((G55*E55))</f>
        <v/>
      </c>
      <c r="D1691" t="inlineStr">
        <is>
          <t>formula</t>
        </is>
      </c>
      <c r="E1691" t="inlineStr">
        <is>
          <t>Uploaded reference workbook</t>
        </is>
      </c>
    </row>
    <row r="1692">
      <c r="A1692" t="inlineStr">
        <is>
          <t>Sanitair</t>
        </is>
      </c>
      <c r="B1692" t="inlineStr">
        <is>
          <t>E56</t>
        </is>
      </c>
      <c r="C1692">
        <f>E15</f>
        <v/>
      </c>
      <c r="D1692" t="inlineStr">
        <is>
          <t>formula</t>
        </is>
      </c>
      <c r="E1692" t="inlineStr">
        <is>
          <t>Uploaded reference workbook</t>
        </is>
      </c>
    </row>
    <row r="1693">
      <c r="A1693" t="inlineStr">
        <is>
          <t>Sanitair</t>
        </is>
      </c>
      <c r="B1693" t="inlineStr">
        <is>
          <t>I56</t>
        </is>
      </c>
      <c r="C1693">
        <f>((G56*E56))</f>
        <v/>
      </c>
      <c r="D1693" t="inlineStr">
        <is>
          <t>formula</t>
        </is>
      </c>
      <c r="E1693" t="inlineStr">
        <is>
          <t>Uploaded reference workbook</t>
        </is>
      </c>
    </row>
    <row r="1694">
      <c r="A1694" t="inlineStr">
        <is>
          <t>Sanitair</t>
        </is>
      </c>
      <c r="B1694" t="inlineStr">
        <is>
          <t>O56</t>
        </is>
      </c>
      <c r="C1694">
        <f>IFERROR(J9*3.2,0)</f>
        <v/>
      </c>
      <c r="D1694" t="inlineStr">
        <is>
          <t>error-suppressed-source-formula</t>
        </is>
      </c>
      <c r="E1694" t="inlineStr">
        <is>
          <t>Uploaded reference workbook</t>
        </is>
      </c>
    </row>
    <row r="1695">
      <c r="A1695" t="inlineStr">
        <is>
          <t>Sanitair</t>
        </is>
      </c>
      <c r="B1695" t="inlineStr">
        <is>
          <t>S56</t>
        </is>
      </c>
      <c r="C1695">
        <f>((Q56*O56*L56))</f>
        <v/>
      </c>
      <c r="D1695" t="inlineStr">
        <is>
          <t>formula</t>
        </is>
      </c>
      <c r="E1695" t="inlineStr">
        <is>
          <t>Uploaded reference workbook</t>
        </is>
      </c>
    </row>
    <row r="1696">
      <c r="A1696" t="inlineStr">
        <is>
          <t>Sanitair</t>
        </is>
      </c>
      <c r="B1696" t="inlineStr">
        <is>
          <t>I57</t>
        </is>
      </c>
      <c r="C1696">
        <f>SUM(I55:J56)</f>
        <v/>
      </c>
      <c r="D1696" t="inlineStr">
        <is>
          <t>formula</t>
        </is>
      </c>
      <c r="E1696" t="inlineStr">
        <is>
          <t>Uploaded reference workbook</t>
        </is>
      </c>
    </row>
    <row r="1697">
      <c r="A1697" t="inlineStr">
        <is>
          <t>Sanitair</t>
        </is>
      </c>
      <c r="B1697" t="inlineStr">
        <is>
          <t>O57</t>
        </is>
      </c>
      <c r="C1697">
        <f>IFERROR(J9*1.15,0)</f>
        <v/>
      </c>
      <c r="D1697" t="inlineStr">
        <is>
          <t>error-suppressed-source-formula</t>
        </is>
      </c>
      <c r="E1697" t="inlineStr">
        <is>
          <t>Uploaded reference workbook</t>
        </is>
      </c>
    </row>
    <row r="1698">
      <c r="A1698" t="inlineStr">
        <is>
          <t>Sanitair</t>
        </is>
      </c>
      <c r="B1698" t="inlineStr">
        <is>
          <t>S57</t>
        </is>
      </c>
      <c r="C1698">
        <f>((Q57*O57*L57))</f>
        <v/>
      </c>
      <c r="D1698" t="inlineStr">
        <is>
          <t>formula</t>
        </is>
      </c>
      <c r="E1698" t="inlineStr">
        <is>
          <t>Uploaded reference workbook</t>
        </is>
      </c>
    </row>
    <row r="1699">
      <c r="A1699" t="inlineStr">
        <is>
          <t>Sanitair</t>
        </is>
      </c>
      <c r="B1699" t="inlineStr">
        <is>
          <t>I58</t>
        </is>
      </c>
      <c r="C1699">
        <f>IFERROR(I53+I57,0)</f>
        <v/>
      </c>
      <c r="D1699" t="inlineStr">
        <is>
          <t>error-suppressed-source-formula</t>
        </is>
      </c>
      <c r="E1699" t="inlineStr">
        <is>
          <t>Uploaded reference workbook</t>
        </is>
      </c>
    </row>
    <row r="1700">
      <c r="A1700" t="inlineStr">
        <is>
          <t>Sanitair</t>
        </is>
      </c>
      <c r="B1700" t="inlineStr">
        <is>
          <t>O58</t>
        </is>
      </c>
      <c r="C1700">
        <f>IFERROR(J9*0.011,0)</f>
        <v/>
      </c>
      <c r="D1700" t="inlineStr">
        <is>
          <t>error-suppressed-source-formula</t>
        </is>
      </c>
      <c r="E1700" t="inlineStr">
        <is>
          <t>Uploaded reference workbook</t>
        </is>
      </c>
    </row>
    <row r="1701">
      <c r="A1701" t="inlineStr">
        <is>
          <t>Sanitair</t>
        </is>
      </c>
      <c r="B1701" t="inlineStr">
        <is>
          <t>S58</t>
        </is>
      </c>
      <c r="C1701">
        <f>((Q58*O58*L58))</f>
        <v/>
      </c>
      <c r="D1701" t="inlineStr">
        <is>
          <t>formula</t>
        </is>
      </c>
      <c r="E1701" t="inlineStr">
        <is>
          <t>Uploaded reference workbook</t>
        </is>
      </c>
    </row>
    <row r="1702">
      <c r="A1702" t="inlineStr">
        <is>
          <t>Sanitair</t>
        </is>
      </c>
      <c r="B1702" t="inlineStr">
        <is>
          <t>O59</t>
        </is>
      </c>
      <c r="C1702">
        <f>IFERROR(J9*0.016,0)</f>
        <v/>
      </c>
      <c r="D1702" t="inlineStr">
        <is>
          <t>error-suppressed-source-formula</t>
        </is>
      </c>
      <c r="E1702" t="inlineStr">
        <is>
          <t>Uploaded reference workbook</t>
        </is>
      </c>
    </row>
    <row r="1703">
      <c r="A1703" t="inlineStr">
        <is>
          <t>Sanitair</t>
        </is>
      </c>
      <c r="B1703" t="inlineStr">
        <is>
          <t>S59</t>
        </is>
      </c>
      <c r="C1703">
        <f>((Q59*O59*L59))</f>
        <v/>
      </c>
      <c r="D1703" t="inlineStr">
        <is>
          <t>formula</t>
        </is>
      </c>
      <c r="E1703" t="inlineStr">
        <is>
          <t>Uploaded reference workbook</t>
        </is>
      </c>
    </row>
    <row r="1704">
      <c r="A1704" t="inlineStr">
        <is>
          <t>Sanitair</t>
        </is>
      </c>
      <c r="B1704" t="inlineStr">
        <is>
          <t>S60</t>
        </is>
      </c>
      <c r="C1704">
        <f>SUM(S56:T59)</f>
        <v/>
      </c>
      <c r="D1704" t="inlineStr">
        <is>
          <t>formula</t>
        </is>
      </c>
      <c r="E1704" t="inlineStr">
        <is>
          <t>Uploaded reference workbook</t>
        </is>
      </c>
    </row>
    <row r="1705">
      <c r="A1705" t="inlineStr">
        <is>
          <t>Sanitair</t>
        </is>
      </c>
      <c r="B1705" t="inlineStr">
        <is>
          <t>O62</t>
        </is>
      </c>
      <c r="C1705">
        <f>IFERROR(J9*70,0)</f>
        <v/>
      </c>
      <c r="D1705" t="inlineStr">
        <is>
          <t>error-suppressed-source-formula</t>
        </is>
      </c>
      <c r="E1705" t="inlineStr">
        <is>
          <t>Uploaded reference workbook</t>
        </is>
      </c>
    </row>
    <row r="1706">
      <c r="A1706" t="inlineStr">
        <is>
          <t>Sanitair</t>
        </is>
      </c>
      <c r="B1706" t="inlineStr">
        <is>
          <t>S62</t>
        </is>
      </c>
      <c r="C1706">
        <f>((Q62*O62))</f>
        <v/>
      </c>
      <c r="D1706" t="inlineStr">
        <is>
          <t>formula</t>
        </is>
      </c>
      <c r="E1706" t="inlineStr">
        <is>
          <t>Uploaded reference workbook</t>
        </is>
      </c>
    </row>
    <row r="1707">
      <c r="A1707" t="inlineStr">
        <is>
          <t>Sanitair</t>
        </is>
      </c>
      <c r="B1707" t="inlineStr">
        <is>
          <t>E63</t>
        </is>
      </c>
      <c r="C1707">
        <f>IFERROR(J8*0.01,0)</f>
        <v/>
      </c>
      <c r="D1707" t="inlineStr">
        <is>
          <t>error-suppressed-source-formula</t>
        </is>
      </c>
      <c r="E1707" t="inlineStr">
        <is>
          <t>Uploaded reference workbook</t>
        </is>
      </c>
    </row>
    <row r="1708">
      <c r="A1708" t="inlineStr">
        <is>
          <t>Sanitair</t>
        </is>
      </c>
      <c r="B1708" t="inlineStr">
        <is>
          <t>I63</t>
        </is>
      </c>
      <c r="C1708">
        <f>((G63*E63*B63))</f>
        <v/>
      </c>
      <c r="D1708" t="inlineStr">
        <is>
          <t>formula</t>
        </is>
      </c>
      <c r="E1708" t="inlineStr">
        <is>
          <t>Uploaded reference workbook</t>
        </is>
      </c>
    </row>
    <row r="1709">
      <c r="A1709" t="inlineStr">
        <is>
          <t>Sanitair</t>
        </is>
      </c>
      <c r="B1709" t="inlineStr">
        <is>
          <t>O63</t>
        </is>
      </c>
      <c r="C1709">
        <f>IFERROR(J9*77/50,0)</f>
        <v/>
      </c>
      <c r="D1709" t="inlineStr">
        <is>
          <t>error-suppressed-source-formula</t>
        </is>
      </c>
      <c r="E1709" t="inlineStr">
        <is>
          <t>Uploaded reference workbook</t>
        </is>
      </c>
    </row>
    <row r="1710">
      <c r="A1710" t="inlineStr">
        <is>
          <t>Sanitair</t>
        </is>
      </c>
      <c r="B1710" t="inlineStr">
        <is>
          <t>S63</t>
        </is>
      </c>
      <c r="C1710">
        <f>((Q63*O63))</f>
        <v/>
      </c>
      <c r="D1710" t="inlineStr">
        <is>
          <t>formula</t>
        </is>
      </c>
      <c r="E1710" t="inlineStr">
        <is>
          <t>Uploaded reference workbook</t>
        </is>
      </c>
    </row>
    <row r="1711">
      <c r="A1711" t="inlineStr">
        <is>
          <t>Sanitair</t>
        </is>
      </c>
      <c r="B1711" t="inlineStr">
        <is>
          <t>E64</t>
        </is>
      </c>
      <c r="C1711">
        <f>IFERROR(J8*0.1,0)</f>
        <v/>
      </c>
      <c r="D1711" t="inlineStr">
        <is>
          <t>error-suppressed-source-formula</t>
        </is>
      </c>
      <c r="E1711" t="inlineStr">
        <is>
          <t>Uploaded reference workbook</t>
        </is>
      </c>
    </row>
    <row r="1712">
      <c r="A1712" t="inlineStr">
        <is>
          <t>Sanitair</t>
        </is>
      </c>
      <c r="B1712" t="inlineStr">
        <is>
          <t>I64</t>
        </is>
      </c>
      <c r="C1712">
        <f>((G64*E64*B64))</f>
        <v/>
      </c>
      <c r="D1712" t="inlineStr">
        <is>
          <t>formula</t>
        </is>
      </c>
      <c r="E1712" t="inlineStr">
        <is>
          <t>Uploaded reference workbook</t>
        </is>
      </c>
    </row>
    <row r="1713">
      <c r="A1713" t="inlineStr">
        <is>
          <t>Sanitair</t>
        </is>
      </c>
      <c r="B1713" t="inlineStr">
        <is>
          <t>O64</t>
        </is>
      </c>
      <c r="C1713">
        <f>IFERROR(J9*0.13,0)</f>
        <v/>
      </c>
      <c r="D1713" t="inlineStr">
        <is>
          <t>error-suppressed-source-formula</t>
        </is>
      </c>
      <c r="E1713" t="inlineStr">
        <is>
          <t>Uploaded reference workbook</t>
        </is>
      </c>
    </row>
    <row r="1714">
      <c r="A1714" t="inlineStr">
        <is>
          <t>Sanitair</t>
        </is>
      </c>
      <c r="B1714" t="inlineStr">
        <is>
          <t>S64</t>
        </is>
      </c>
      <c r="C1714">
        <f>((Q64*O64))</f>
        <v/>
      </c>
      <c r="D1714" t="inlineStr">
        <is>
          <t>formula</t>
        </is>
      </c>
      <c r="E1714" t="inlineStr">
        <is>
          <t>Uploaded reference workbook</t>
        </is>
      </c>
    </row>
    <row r="1715">
      <c r="A1715" t="inlineStr">
        <is>
          <t>Sanitair</t>
        </is>
      </c>
      <c r="B1715" t="inlineStr">
        <is>
          <t>E65</t>
        </is>
      </c>
      <c r="C1715">
        <f>IFERROR(J8*0.01,0)</f>
        <v/>
      </c>
      <c r="D1715" t="inlineStr">
        <is>
          <t>error-suppressed-source-formula</t>
        </is>
      </c>
      <c r="E1715" t="inlineStr">
        <is>
          <t>Uploaded reference workbook</t>
        </is>
      </c>
    </row>
    <row r="1716">
      <c r="A1716" t="inlineStr">
        <is>
          <t>Sanitair</t>
        </is>
      </c>
      <c r="B1716" t="inlineStr">
        <is>
          <t>I65</t>
        </is>
      </c>
      <c r="C1716">
        <f>((G65*E65*B65))</f>
        <v/>
      </c>
      <c r="D1716" t="inlineStr">
        <is>
          <t>formula</t>
        </is>
      </c>
      <c r="E1716" t="inlineStr">
        <is>
          <t>Uploaded reference workbook</t>
        </is>
      </c>
    </row>
    <row r="1717">
      <c r="A1717" t="inlineStr">
        <is>
          <t>Sanitair</t>
        </is>
      </c>
      <c r="B1717" t="inlineStr">
        <is>
          <t>O65</t>
        </is>
      </c>
      <c r="C1717">
        <f>IFERROR(J9*0.09,0)</f>
        <v/>
      </c>
      <c r="D1717" t="inlineStr">
        <is>
          <t>error-suppressed-source-formula</t>
        </is>
      </c>
      <c r="E1717" t="inlineStr">
        <is>
          <t>Uploaded reference workbook</t>
        </is>
      </c>
    </row>
    <row r="1718">
      <c r="A1718" t="inlineStr">
        <is>
          <t>Sanitair</t>
        </is>
      </c>
      <c r="B1718" t="inlineStr">
        <is>
          <t>S65</t>
        </is>
      </c>
      <c r="C1718">
        <f>((Q65*O65))</f>
        <v/>
      </c>
      <c r="D1718" t="inlineStr">
        <is>
          <t>formula</t>
        </is>
      </c>
      <c r="E1718" t="inlineStr">
        <is>
          <t>Uploaded reference workbook</t>
        </is>
      </c>
    </row>
    <row r="1719">
      <c r="A1719" t="inlineStr">
        <is>
          <t>Sanitair</t>
        </is>
      </c>
      <c r="B1719" t="inlineStr">
        <is>
          <t>E66</t>
        </is>
      </c>
      <c r="C1719">
        <f>IFERROR(J8*0.0033,0)</f>
        <v/>
      </c>
      <c r="D1719" t="inlineStr">
        <is>
          <t>error-suppressed-source-formula</t>
        </is>
      </c>
      <c r="E1719" t="inlineStr">
        <is>
          <t>Uploaded reference workbook</t>
        </is>
      </c>
    </row>
    <row r="1720">
      <c r="A1720" t="inlineStr">
        <is>
          <t>Sanitair</t>
        </is>
      </c>
      <c r="B1720" t="inlineStr">
        <is>
          <t>I66</t>
        </is>
      </c>
      <c r="C1720">
        <f>((G66*E66*B66))</f>
        <v/>
      </c>
      <c r="D1720" t="inlineStr">
        <is>
          <t>formula</t>
        </is>
      </c>
      <c r="E1720" t="inlineStr">
        <is>
          <t>Uploaded reference workbook</t>
        </is>
      </c>
    </row>
    <row r="1721">
      <c r="A1721" t="inlineStr">
        <is>
          <t>Sanitair</t>
        </is>
      </c>
      <c r="B1721" t="inlineStr">
        <is>
          <t>O66</t>
        </is>
      </c>
      <c r="C1721">
        <f>IFERROR(J9*0.02,0)</f>
        <v/>
      </c>
      <c r="D1721" t="inlineStr">
        <is>
          <t>error-suppressed-source-formula</t>
        </is>
      </c>
      <c r="E1721" t="inlineStr">
        <is>
          <t>Uploaded reference workbook</t>
        </is>
      </c>
    </row>
    <row r="1722">
      <c r="A1722" t="inlineStr">
        <is>
          <t>Sanitair</t>
        </is>
      </c>
      <c r="B1722" t="inlineStr">
        <is>
          <t>S66</t>
        </is>
      </c>
      <c r="C1722">
        <f>((Q66*O66))</f>
        <v/>
      </c>
      <c r="D1722" t="inlineStr">
        <is>
          <t>formula</t>
        </is>
      </c>
      <c r="E1722" t="inlineStr">
        <is>
          <t>Uploaded reference workbook</t>
        </is>
      </c>
    </row>
    <row r="1723">
      <c r="A1723" t="inlineStr">
        <is>
          <t>Sanitair</t>
        </is>
      </c>
      <c r="B1723" t="inlineStr">
        <is>
          <t>I67</t>
        </is>
      </c>
      <c r="C1723">
        <f>SUM(I63:J66)</f>
        <v/>
      </c>
      <c r="D1723" t="inlineStr">
        <is>
          <t>formula</t>
        </is>
      </c>
      <c r="E1723" t="inlineStr">
        <is>
          <t>Uploaded reference workbook</t>
        </is>
      </c>
    </row>
    <row r="1724">
      <c r="A1724" t="inlineStr">
        <is>
          <t>Sanitair</t>
        </is>
      </c>
      <c r="B1724" t="inlineStr">
        <is>
          <t>O67</t>
        </is>
      </c>
      <c r="C1724">
        <f>IFERROR(J9*2.6,0)</f>
        <v/>
      </c>
      <c r="D1724" t="inlineStr">
        <is>
          <t>error-suppressed-source-formula</t>
        </is>
      </c>
      <c r="E1724" t="inlineStr">
        <is>
          <t>Uploaded reference workbook</t>
        </is>
      </c>
    </row>
    <row r="1725">
      <c r="A1725" t="inlineStr">
        <is>
          <t>Sanitair</t>
        </is>
      </c>
      <c r="B1725" t="inlineStr">
        <is>
          <t>S67</t>
        </is>
      </c>
      <c r="C1725">
        <f>((Q67*O67))</f>
        <v/>
      </c>
      <c r="D1725" t="inlineStr">
        <is>
          <t>formula</t>
        </is>
      </c>
      <c r="E1725" t="inlineStr">
        <is>
          <t>Uploaded reference workbook</t>
        </is>
      </c>
    </row>
    <row r="1726">
      <c r="A1726" t="inlineStr">
        <is>
          <t>Sanitair</t>
        </is>
      </c>
      <c r="B1726" t="inlineStr">
        <is>
          <t>S68</t>
        </is>
      </c>
      <c r="C1726">
        <f>SUM(S62:T67)</f>
        <v/>
      </c>
      <c r="D1726" t="inlineStr">
        <is>
          <t>formula</t>
        </is>
      </c>
      <c r="E1726" t="inlineStr">
        <is>
          <t>Uploaded reference workbook</t>
        </is>
      </c>
    </row>
    <row r="1727">
      <c r="A1727" t="inlineStr">
        <is>
          <t>Sanitair</t>
        </is>
      </c>
      <c r="B1727" t="inlineStr">
        <is>
          <t>E69</t>
        </is>
      </c>
      <c r="C1727">
        <f>J8</f>
        <v/>
      </c>
      <c r="D1727" t="inlineStr">
        <is>
          <t>formula</t>
        </is>
      </c>
      <c r="E1727" t="inlineStr">
        <is>
          <t>Uploaded reference workbook</t>
        </is>
      </c>
    </row>
    <row r="1728">
      <c r="A1728" t="inlineStr">
        <is>
          <t>Sanitair</t>
        </is>
      </c>
      <c r="B1728" t="inlineStr">
        <is>
          <t>I69</t>
        </is>
      </c>
      <c r="C1728">
        <f>((G69*E69))</f>
        <v/>
      </c>
      <c r="D1728" t="inlineStr">
        <is>
          <t>formula</t>
        </is>
      </c>
      <c r="E1728" t="inlineStr">
        <is>
          <t>Uploaded reference workbook</t>
        </is>
      </c>
    </row>
    <row r="1729">
      <c r="A1729" t="inlineStr">
        <is>
          <t>Sanitair</t>
        </is>
      </c>
      <c r="B1729" t="inlineStr">
        <is>
          <t>S69</t>
        </is>
      </c>
      <c r="C1729">
        <f>IFERROR(S60+S68,0)</f>
        <v/>
      </c>
      <c r="D1729" t="inlineStr">
        <is>
          <t>error-suppressed-source-formula</t>
        </is>
      </c>
      <c r="E1729" t="inlineStr">
        <is>
          <t>Uploaded reference workbook</t>
        </is>
      </c>
    </row>
    <row r="1730">
      <c r="A1730" t="inlineStr">
        <is>
          <t>Sanitair</t>
        </is>
      </c>
      <c r="B1730" t="inlineStr">
        <is>
          <t>I71</t>
        </is>
      </c>
      <c r="C1730">
        <f>SUM(I69:J70)</f>
        <v/>
      </c>
      <c r="D1730" t="inlineStr">
        <is>
          <t>formula</t>
        </is>
      </c>
      <c r="E1730" t="inlineStr">
        <is>
          <t>Uploaded reference workbook</t>
        </is>
      </c>
    </row>
    <row r="1731">
      <c r="A1731" t="inlineStr">
        <is>
          <t>Sanitair</t>
        </is>
      </c>
      <c r="B1731" t="inlineStr">
        <is>
          <t>S71</t>
        </is>
      </c>
      <c r="C1731">
        <f>IFERROR(I30+I44+I58+I72+S51+S69,0)</f>
        <v/>
      </c>
      <c r="D1731" t="inlineStr">
        <is>
          <t>error-suppressed-source-formula</t>
        </is>
      </c>
      <c r="E1731" t="inlineStr">
        <is>
          <t>Uploaded reference workbook</t>
        </is>
      </c>
    </row>
    <row r="1732">
      <c r="A1732" t="inlineStr">
        <is>
          <t>Sanitair</t>
        </is>
      </c>
      <c r="B1732" t="inlineStr">
        <is>
          <t>I72</t>
        </is>
      </c>
      <c r="C1732">
        <f>IFERROR(I67+I71,0)</f>
        <v/>
      </c>
      <c r="D1732" t="inlineStr">
        <is>
          <t>error-suppressed-source-formula</t>
        </is>
      </c>
      <c r="E1732" t="inlineStr">
        <is>
          <t>Uploaded reference workbook</t>
        </is>
      </c>
    </row>
    <row r="1733">
      <c r="A1733" t="inlineStr">
        <is>
          <t>Rekap RAB</t>
        </is>
      </c>
      <c r="B1733" t="inlineStr">
        <is>
          <t>G11</t>
        </is>
      </c>
      <c r="C1733">
        <f>Bowplank!R19</f>
        <v/>
      </c>
      <c r="D1733" t="inlineStr">
        <is>
          <t>formula</t>
        </is>
      </c>
      <c r="E1733" t="inlineStr">
        <is>
          <t>Uploaded reference workbook</t>
        </is>
      </c>
    </row>
    <row r="1734">
      <c r="A1734" t="inlineStr">
        <is>
          <t>Rekap RAB</t>
        </is>
      </c>
      <c r="B1734" t="inlineStr">
        <is>
          <t>G12</t>
        </is>
      </c>
      <c r="C1734">
        <f>Pondasi!R27</f>
        <v/>
      </c>
      <c r="D1734" t="inlineStr">
        <is>
          <t>formula</t>
        </is>
      </c>
      <c r="E1734" t="inlineStr">
        <is>
          <t>Uploaded reference workbook</t>
        </is>
      </c>
    </row>
    <row r="1735">
      <c r="A1735" t="inlineStr">
        <is>
          <t>Rekap RAB</t>
        </is>
      </c>
      <c r="B1735" t="inlineStr">
        <is>
          <t>G13</t>
        </is>
      </c>
      <c r="C1735">
        <f>'Foot Plate'!R35</f>
        <v/>
      </c>
      <c r="D1735" t="inlineStr">
        <is>
          <t>formula</t>
        </is>
      </c>
      <c r="E1735" t="inlineStr">
        <is>
          <t>Uploaded reference workbook</t>
        </is>
      </c>
    </row>
    <row r="1736">
      <c r="A1736" t="inlineStr">
        <is>
          <t>Rekap RAB</t>
        </is>
      </c>
      <c r="B1736" t="inlineStr">
        <is>
          <t>G14</t>
        </is>
      </c>
      <c r="C1736">
        <f>Sloof!R27</f>
        <v/>
      </c>
      <c r="D1736" t="inlineStr">
        <is>
          <t>formula</t>
        </is>
      </c>
      <c r="E1736" t="inlineStr">
        <is>
          <t>Uploaded reference workbook</t>
        </is>
      </c>
    </row>
    <row r="1737">
      <c r="A1737" t="inlineStr">
        <is>
          <t>Rekap RAB</t>
        </is>
      </c>
      <c r="B1737" t="inlineStr">
        <is>
          <t>G15</t>
        </is>
      </c>
      <c r="C1737">
        <f>Kolom!R29</f>
        <v/>
      </c>
      <c r="D1737" t="inlineStr">
        <is>
          <t>formula</t>
        </is>
      </c>
      <c r="E1737" t="inlineStr">
        <is>
          <t>Uploaded reference workbook</t>
        </is>
      </c>
    </row>
    <row r="1738">
      <c r="A1738" t="inlineStr">
        <is>
          <t>Rekap RAB</t>
        </is>
      </c>
      <c r="B1738" t="inlineStr">
        <is>
          <t>G16</t>
        </is>
      </c>
      <c r="C1738">
        <f>Balok!R29</f>
        <v/>
      </c>
      <c r="D1738" t="inlineStr">
        <is>
          <t>formula</t>
        </is>
      </c>
      <c r="E1738" t="inlineStr">
        <is>
          <t>Uploaded reference workbook</t>
        </is>
      </c>
    </row>
    <row r="1739">
      <c r="A1739" t="inlineStr">
        <is>
          <t>Rekap RAB</t>
        </is>
      </c>
      <c r="B1739" t="inlineStr">
        <is>
          <t>G17</t>
        </is>
      </c>
      <c r="C1739">
        <f>'Bata Ringan'!Q26</f>
        <v/>
      </c>
      <c r="D1739" t="inlineStr">
        <is>
          <t>formula</t>
        </is>
      </c>
      <c r="E1739" t="inlineStr">
        <is>
          <t>Uploaded reference workbook</t>
        </is>
      </c>
    </row>
    <row r="1740">
      <c r="A1740" t="inlineStr">
        <is>
          <t>Rekap RAB</t>
        </is>
      </c>
      <c r="B1740" t="inlineStr">
        <is>
          <t>G18</t>
        </is>
      </c>
      <c r="C1740">
        <f>'Bata Merah'!Q27</f>
        <v/>
      </c>
      <c r="D1740" t="inlineStr">
        <is>
          <t>formula</t>
        </is>
      </c>
      <c r="E1740" t="inlineStr">
        <is>
          <t>Uploaded reference workbook</t>
        </is>
      </c>
    </row>
    <row r="1741">
      <c r="A1741" t="inlineStr">
        <is>
          <t>Rekap RAB</t>
        </is>
      </c>
      <c r="B1741" t="inlineStr">
        <is>
          <t>G19</t>
        </is>
      </c>
      <c r="C1741">
        <f>Batako!Q26</f>
        <v/>
      </c>
      <c r="D1741" t="inlineStr">
        <is>
          <t>formula</t>
        </is>
      </c>
      <c r="E1741" t="inlineStr">
        <is>
          <t>Uploaded reference workbook</t>
        </is>
      </c>
    </row>
    <row r="1742">
      <c r="A1742" t="inlineStr">
        <is>
          <t>Rekap RAB</t>
        </is>
      </c>
      <c r="B1742" t="inlineStr">
        <is>
          <t>G20</t>
        </is>
      </c>
      <c r="C1742">
        <f>'Pintu &amp; Jendela'!Q30</f>
        <v/>
      </c>
      <c r="D1742" t="inlineStr">
        <is>
          <t>formula</t>
        </is>
      </c>
      <c r="E1742" t="inlineStr">
        <is>
          <t>Uploaded reference workbook</t>
        </is>
      </c>
    </row>
    <row r="1743">
      <c r="A1743" t="inlineStr">
        <is>
          <t>Rekap RAB</t>
        </is>
      </c>
      <c r="B1743" t="inlineStr">
        <is>
          <t>G21</t>
        </is>
      </c>
      <c r="C1743">
        <f>'Atap Baja Ringan'!R27</f>
        <v/>
      </c>
      <c r="D1743" t="inlineStr">
        <is>
          <t>formula</t>
        </is>
      </c>
      <c r="E1743" t="inlineStr">
        <is>
          <t>Uploaded reference workbook</t>
        </is>
      </c>
    </row>
    <row r="1744">
      <c r="A1744" t="inlineStr">
        <is>
          <t>Rekap RAB</t>
        </is>
      </c>
      <c r="B1744" t="inlineStr">
        <is>
          <t>G22</t>
        </is>
      </c>
      <c r="C1744">
        <f>'Plesteran &amp; Acian'!Q28</f>
        <v/>
      </c>
      <c r="D1744" t="inlineStr">
        <is>
          <t>formula</t>
        </is>
      </c>
      <c r="E1744" t="inlineStr">
        <is>
          <t>Uploaded reference workbook</t>
        </is>
      </c>
    </row>
    <row r="1745">
      <c r="A1745" t="inlineStr">
        <is>
          <t>Rekap RAB</t>
        </is>
      </c>
      <c r="B1745" t="inlineStr">
        <is>
          <t>G23</t>
        </is>
      </c>
      <c r="C1745">
        <f>'Penutup Lantai'!Q35</f>
        <v/>
      </c>
      <c r="D1745" t="inlineStr">
        <is>
          <t>formula</t>
        </is>
      </c>
      <c r="E1745" t="inlineStr">
        <is>
          <t>Uploaded reference workbook</t>
        </is>
      </c>
    </row>
    <row r="1746">
      <c r="A1746" t="inlineStr">
        <is>
          <t>Rekap RAB</t>
        </is>
      </c>
      <c r="B1746" t="inlineStr">
        <is>
          <t>G24</t>
        </is>
      </c>
      <c r="C1746">
        <f>'Penutup Dinding'!Q29</f>
        <v/>
      </c>
      <c r="D1746" t="inlineStr">
        <is>
          <t>formula</t>
        </is>
      </c>
      <c r="E1746" t="inlineStr">
        <is>
          <t>Uploaded reference workbook</t>
        </is>
      </c>
    </row>
    <row r="1747">
      <c r="A1747" t="inlineStr">
        <is>
          <t>Rekap RAB</t>
        </is>
      </c>
      <c r="B1747" t="inlineStr">
        <is>
          <t>G25</t>
        </is>
      </c>
      <c r="C1747">
        <f>Plafon!S63</f>
        <v/>
      </c>
      <c r="D1747" t="inlineStr">
        <is>
          <t>formula</t>
        </is>
      </c>
      <c r="E1747" t="inlineStr">
        <is>
          <t>Uploaded reference workbook</t>
        </is>
      </c>
    </row>
    <row r="1748">
      <c r="A1748" t="inlineStr">
        <is>
          <t>Rekap RAB</t>
        </is>
      </c>
      <c r="B1748" t="inlineStr">
        <is>
          <t>G26</t>
        </is>
      </c>
      <c r="C1748">
        <f>Pengecatan!I51</f>
        <v/>
      </c>
      <c r="D1748" t="inlineStr">
        <is>
          <t>formula</t>
        </is>
      </c>
      <c r="E1748" t="inlineStr">
        <is>
          <t>Uploaded reference workbook</t>
        </is>
      </c>
    </row>
    <row r="1749">
      <c r="A1749" t="inlineStr">
        <is>
          <t>Rekap RAB</t>
        </is>
      </c>
      <c r="B1749" t="inlineStr">
        <is>
          <t>G27</t>
        </is>
      </c>
      <c r="C1749">
        <f>Kelistrikan!I48</f>
        <v/>
      </c>
      <c r="D1749" t="inlineStr">
        <is>
          <t>formula</t>
        </is>
      </c>
      <c r="E1749" t="inlineStr">
        <is>
          <t>Uploaded reference workbook</t>
        </is>
      </c>
    </row>
    <row r="1750">
      <c r="A1750" t="inlineStr">
        <is>
          <t>Rekap RAB</t>
        </is>
      </c>
      <c r="B1750" t="inlineStr">
        <is>
          <t>G28</t>
        </is>
      </c>
      <c r="C1750">
        <f>'Instalasi Air Bersih'!I52</f>
        <v/>
      </c>
      <c r="D1750" t="inlineStr">
        <is>
          <t>formula</t>
        </is>
      </c>
      <c r="E1750" t="inlineStr">
        <is>
          <t>Uploaded reference workbook</t>
        </is>
      </c>
    </row>
    <row r="1751">
      <c r="A1751" t="inlineStr">
        <is>
          <t>Rekap RAB</t>
        </is>
      </c>
      <c r="B1751" t="inlineStr">
        <is>
          <t>G29</t>
        </is>
      </c>
      <c r="C1751">
        <f>Sanitair!S71</f>
        <v/>
      </c>
      <c r="D1751" t="inlineStr">
        <is>
          <t>formula</t>
        </is>
      </c>
      <c r="E1751" t="inlineStr">
        <is>
          <t>Uploaded reference workbook</t>
        </is>
      </c>
    </row>
    <row r="1752">
      <c r="A1752" t="inlineStr">
        <is>
          <t>Rekap RAB</t>
        </is>
      </c>
      <c r="B1752" t="inlineStr">
        <is>
          <t>G30</t>
        </is>
      </c>
      <c r="C1752">
        <f>SUM(G11:G29)</f>
        <v/>
      </c>
      <c r="D1752" t="inlineStr">
        <is>
          <t>formula</t>
        </is>
      </c>
      <c r="E1752" t="inlineStr">
        <is>
          <t>Uploaded reference workbook</t>
        </is>
      </c>
    </row>
  </sheetData>
  <autoFilter ref="A1:E17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24" min="1" max="1"/>
    <col width="10" customWidth="1" style="324" min="2" max="2"/>
    <col width="70" customWidth="1" style="324" min="3" max="3"/>
    <col width="18" customWidth="1" style="324" min="4" max="4"/>
    <col width="12" customWidth="1" style="324" min="5" max="5"/>
    <col width="22" customWidth="1" style="324" min="6" max="6"/>
    <col width="55" customWidth="1" style="324" min="7" max="7"/>
  </cols>
  <sheetData>
    <row r="1">
      <c r="A1" s="464" t="inlineStr">
        <is>
          <t>Sheet</t>
        </is>
      </c>
      <c r="B1" s="464" t="inlineStr">
        <is>
          <t>Cell</t>
        </is>
      </c>
      <c r="C1" s="464" t="inlineStr">
        <is>
          <t>Label / nearby label</t>
        </is>
      </c>
      <c r="D1" s="464" t="inlineStr">
        <is>
          <t>Value</t>
        </is>
      </c>
      <c r="E1" s="464" t="inlineStr">
        <is>
          <t>Unit</t>
        </is>
      </c>
      <c r="F1" s="464" t="inlineStr">
        <is>
          <t>Editable Candidate</t>
        </is>
      </c>
      <c r="G1" s="464" t="inlineStr">
        <is>
          <t>Notes</t>
        </is>
      </c>
    </row>
    <row r="2">
      <c r="A2" t="inlineStr">
        <is>
          <t>Bowplank</t>
        </is>
      </c>
      <c r="B2" t="inlineStr">
        <is>
          <t>D9</t>
        </is>
      </c>
      <c r="C2" t="inlineStr">
        <is>
          <t>P | Panjang lahan | m</t>
        </is>
      </c>
      <c r="D2" t="n">
        <v>0</v>
      </c>
      <c r="E2" t="inlineStr">
        <is>
          <t>m</t>
        </is>
      </c>
      <c r="F2" t="inlineStr">
        <is>
          <t>Likely input</t>
        </is>
      </c>
      <c r="G2" t="inlineStr">
        <is>
          <t>Verify against product UX/business rules before exposing</t>
        </is>
      </c>
    </row>
    <row r="3">
      <c r="A3" t="inlineStr">
        <is>
          <t>Bowplank</t>
        </is>
      </c>
      <c r="B3" t="inlineStr">
        <is>
          <t>L9</t>
        </is>
      </c>
      <c r="C3" t="inlineStr">
        <is>
          <t>m² | Pekerja</t>
        </is>
      </c>
      <c r="D3" t="n">
        <v>1</v>
      </c>
      <c r="E3" t="inlineStr"/>
      <c r="F3" t="inlineStr">
        <is>
          <t>Likely input</t>
        </is>
      </c>
      <c r="G3" t="inlineStr">
        <is>
          <t>Verify against product UX/business rules before exposing</t>
        </is>
      </c>
    </row>
    <row r="4">
      <c r="A4" t="inlineStr">
        <is>
          <t>Bowplank</t>
        </is>
      </c>
      <c r="B4" t="inlineStr">
        <is>
          <t>Q9</t>
        </is>
      </c>
      <c r="C4" t="inlineStr">
        <is>
          <t>OH</t>
        </is>
      </c>
      <c r="D4" t="n">
        <v>100000</v>
      </c>
      <c r="E4" t="inlineStr"/>
      <c r="F4" t="inlineStr">
        <is>
          <t>Likely input</t>
        </is>
      </c>
      <c r="G4" t="inlineStr">
        <is>
          <t>Verify against product UX/business rules before exposing</t>
        </is>
      </c>
    </row>
    <row r="5">
      <c r="A5" t="inlineStr">
        <is>
          <t>Bowplank</t>
        </is>
      </c>
      <c r="B5" t="inlineStr">
        <is>
          <t>D10</t>
        </is>
      </c>
      <c r="C5" t="inlineStr">
        <is>
          <t>L | Lebar lahan | m</t>
        </is>
      </c>
      <c r="D5" t="n">
        <v>0</v>
      </c>
      <c r="E5" t="inlineStr">
        <is>
          <t>m</t>
        </is>
      </c>
      <c r="F5" t="inlineStr">
        <is>
          <t>Likely input</t>
        </is>
      </c>
      <c r="G5" t="inlineStr">
        <is>
          <t>Verify against product UX/business rules before exposing</t>
        </is>
      </c>
    </row>
    <row r="6">
      <c r="A6" t="inlineStr">
        <is>
          <t>Bowplank</t>
        </is>
      </c>
      <c r="B6" t="inlineStr">
        <is>
          <t>L10</t>
        </is>
      </c>
      <c r="C6" t="inlineStr">
        <is>
          <t>m¹ | Tukang</t>
        </is>
      </c>
      <c r="D6" t="n">
        <v>1</v>
      </c>
      <c r="E6" t="inlineStr"/>
      <c r="F6" t="inlineStr">
        <is>
          <t>Likely input</t>
        </is>
      </c>
      <c r="G6" t="inlineStr">
        <is>
          <t>Verify against product UX/business rules before exposing</t>
        </is>
      </c>
    </row>
    <row r="7">
      <c r="A7" t="inlineStr">
        <is>
          <t>Bowplank</t>
        </is>
      </c>
      <c r="B7" t="inlineStr">
        <is>
          <t>Q10</t>
        </is>
      </c>
      <c r="C7" t="inlineStr">
        <is>
          <t>OH</t>
        </is>
      </c>
      <c r="D7" t="n">
        <v>145000</v>
      </c>
      <c r="E7" t="inlineStr"/>
      <c r="F7" t="inlineStr">
        <is>
          <t>Likely input</t>
        </is>
      </c>
      <c r="G7" t="inlineStr">
        <is>
          <t>Verify against product UX/business rules before exposing</t>
        </is>
      </c>
    </row>
    <row r="8">
      <c r="A8" t="inlineStr">
        <is>
          <t>Bowplank</t>
        </is>
      </c>
      <c r="B8" t="inlineStr">
        <is>
          <t>D11</t>
        </is>
      </c>
      <c r="C8" t="inlineStr">
        <is>
          <t>C | Jarak bebas plank | m</t>
        </is>
      </c>
      <c r="D8" t="n">
        <v>0</v>
      </c>
      <c r="E8" t="inlineStr">
        <is>
          <t>m</t>
        </is>
      </c>
      <c r="F8" t="inlineStr">
        <is>
          <t>Likely input</t>
        </is>
      </c>
      <c r="G8" t="inlineStr">
        <is>
          <t>Verify against product UX/business rules before exposing</t>
        </is>
      </c>
    </row>
    <row r="9">
      <c r="A9" t="inlineStr">
        <is>
          <t>Bowplank</t>
        </is>
      </c>
      <c r="B9" t="inlineStr">
        <is>
          <t>L11</t>
        </is>
      </c>
      <c r="C9" t="inlineStr">
        <is>
          <t>m¹ | Kepala Tukang</t>
        </is>
      </c>
      <c r="D9" t="n">
        <v>1</v>
      </c>
      <c r="E9" t="inlineStr"/>
      <c r="F9" t="inlineStr">
        <is>
          <t>Likely input</t>
        </is>
      </c>
      <c r="G9" t="inlineStr">
        <is>
          <t>Verify against product UX/business rules before exposing</t>
        </is>
      </c>
    </row>
    <row r="10">
      <c r="A10" t="inlineStr">
        <is>
          <t>Bowplank</t>
        </is>
      </c>
      <c r="B10" t="inlineStr">
        <is>
          <t>Q11</t>
        </is>
      </c>
      <c r="C10" t="inlineStr">
        <is>
          <t>OH</t>
        </is>
      </c>
      <c r="D10" t="n">
        <v>175000</v>
      </c>
      <c r="E10" t="inlineStr"/>
      <c r="F10" t="inlineStr">
        <is>
          <t>Likely input</t>
        </is>
      </c>
      <c r="G10" t="inlineStr">
        <is>
          <t>Verify against product UX/business rules before exposing</t>
        </is>
      </c>
    </row>
    <row r="11">
      <c r="A11" t="inlineStr">
        <is>
          <t>Bowplank</t>
        </is>
      </c>
      <c r="B11" t="inlineStr">
        <is>
          <t>D12</t>
        </is>
      </c>
      <c r="C11" t="inlineStr">
        <is>
          <t>H | Tinggi patok | m</t>
        </is>
      </c>
      <c r="D11" t="n">
        <v>0</v>
      </c>
      <c r="E11" t="inlineStr">
        <is>
          <t>m</t>
        </is>
      </c>
      <c r="F11" t="inlineStr">
        <is>
          <t>Likely input</t>
        </is>
      </c>
      <c r="G11" t="inlineStr">
        <is>
          <t>Verify against product UX/business rules before exposing</t>
        </is>
      </c>
    </row>
    <row r="12">
      <c r="A12" t="inlineStr">
        <is>
          <t>Bowplank</t>
        </is>
      </c>
      <c r="B12" t="inlineStr">
        <is>
          <t>L12</t>
        </is>
      </c>
      <c r="C12" t="inlineStr">
        <is>
          <t>m¹ | Mandor</t>
        </is>
      </c>
      <c r="D12" t="n">
        <v>1</v>
      </c>
      <c r="E12" t="inlineStr"/>
      <c r="F12" t="inlineStr">
        <is>
          <t>Likely input</t>
        </is>
      </c>
      <c r="G12" t="inlineStr">
        <is>
          <t>Verify against product UX/business rules before exposing</t>
        </is>
      </c>
    </row>
    <row r="13">
      <c r="A13" t="inlineStr">
        <is>
          <t>Bowplank</t>
        </is>
      </c>
      <c r="B13" t="inlineStr">
        <is>
          <t>Q12</t>
        </is>
      </c>
      <c r="C13" t="inlineStr">
        <is>
          <t>OH</t>
        </is>
      </c>
      <c r="D13" t="n">
        <v>200000</v>
      </c>
      <c r="E13" t="inlineStr"/>
      <c r="F13" t="inlineStr">
        <is>
          <t>Likely input</t>
        </is>
      </c>
      <c r="G13" t="inlineStr">
        <is>
          <t>Verify against product UX/business rules before exposing</t>
        </is>
      </c>
    </row>
    <row r="14">
      <c r="A14" t="inlineStr">
        <is>
          <t>Bowplank</t>
        </is>
      </c>
      <c r="B14" t="inlineStr">
        <is>
          <t>D13</t>
        </is>
      </c>
      <c r="C14" t="inlineStr">
        <is>
          <t>R | Jarak patok | m</t>
        </is>
      </c>
      <c r="D14" t="n">
        <v>0</v>
      </c>
      <c r="E14" t="inlineStr">
        <is>
          <t>m</t>
        </is>
      </c>
      <c r="F14" t="inlineStr">
        <is>
          <t>Likely input</t>
        </is>
      </c>
      <c r="G14" t="inlineStr">
        <is>
          <t>Verify against product UX/business rules before exposing</t>
        </is>
      </c>
    </row>
    <row r="15">
      <c r="A15" t="inlineStr">
        <is>
          <t>Bowplank</t>
        </is>
      </c>
      <c r="B15" t="inlineStr">
        <is>
          <t>Q15</t>
        </is>
      </c>
      <c r="C15" t="inlineStr">
        <is>
          <t>m³</t>
        </is>
      </c>
      <c r="D15" t="n">
        <v>3200000</v>
      </c>
      <c r="E15" t="inlineStr"/>
      <c r="F15" t="inlineStr">
        <is>
          <t>Likely input</t>
        </is>
      </c>
      <c r="G15" t="inlineStr">
        <is>
          <t>Verify against product UX/business rules before exposing</t>
        </is>
      </c>
    </row>
    <row r="16">
      <c r="A16" t="inlineStr">
        <is>
          <t>Bowplank</t>
        </is>
      </c>
      <c r="B16" t="inlineStr">
        <is>
          <t>Q16</t>
        </is>
      </c>
      <c r="C16" t="inlineStr">
        <is>
          <t>m³</t>
        </is>
      </c>
      <c r="D16" t="n">
        <v>3000000</v>
      </c>
      <c r="E16" t="inlineStr"/>
      <c r="F16" t="inlineStr">
        <is>
          <t>Likely input</t>
        </is>
      </c>
      <c r="G16" t="inlineStr">
        <is>
          <t>Verify against product UX/business rules before exposing</t>
        </is>
      </c>
    </row>
    <row r="17">
      <c r="A17" t="inlineStr">
        <is>
          <t>Bowplank</t>
        </is>
      </c>
      <c r="B17" t="inlineStr">
        <is>
          <t>Q17</t>
        </is>
      </c>
      <c r="C17" t="inlineStr">
        <is>
          <t>kg</t>
        </is>
      </c>
      <c r="D17" t="n">
        <v>18000</v>
      </c>
      <c r="E17" t="inlineStr"/>
      <c r="F17" t="inlineStr">
        <is>
          <t>Likely input</t>
        </is>
      </c>
      <c r="G17" t="inlineStr">
        <is>
          <t>Verify against product UX/business rules before exposing</t>
        </is>
      </c>
    </row>
    <row r="18">
      <c r="A18" t="inlineStr">
        <is>
          <t>Bowplank</t>
        </is>
      </c>
      <c r="B18" t="inlineStr">
        <is>
          <t>D44</t>
        </is>
      </c>
      <c r="C18" t="inlineStr">
        <is>
          <t>Pekerja | OH</t>
        </is>
      </c>
      <c r="D18" t="n">
        <v>0.012</v>
      </c>
      <c r="E18" t="inlineStr">
        <is>
          <t>OH</t>
        </is>
      </c>
      <c r="F18" t="inlineStr">
        <is>
          <t>Review</t>
        </is>
      </c>
      <c r="G18" t="inlineStr">
        <is>
          <t>Verify against product UX/business rules before exposing</t>
        </is>
      </c>
    </row>
    <row r="19">
      <c r="A19" t="inlineStr">
        <is>
          <t>Bowplank</t>
        </is>
      </c>
      <c r="B19" t="inlineStr">
        <is>
          <t>D45</t>
        </is>
      </c>
      <c r="C19" t="inlineStr">
        <is>
          <t>Tukang kayu | OH</t>
        </is>
      </c>
      <c r="D19" t="n">
        <v>0.006</v>
      </c>
      <c r="E19" t="inlineStr">
        <is>
          <t>OH</t>
        </is>
      </c>
      <c r="F19" t="inlineStr">
        <is>
          <t>Review</t>
        </is>
      </c>
      <c r="G19" t="inlineStr">
        <is>
          <t>Verify against product UX/business rules before exposing</t>
        </is>
      </c>
    </row>
    <row r="20">
      <c r="A20" t="inlineStr">
        <is>
          <t>Bowplank</t>
        </is>
      </c>
      <c r="B20" t="inlineStr">
        <is>
          <t>D46</t>
        </is>
      </c>
      <c r="C20" t="inlineStr">
        <is>
          <t>Kepala tukang | OH</t>
        </is>
      </c>
      <c r="D20" t="n">
        <v>0.0005999999999999999</v>
      </c>
      <c r="E20" t="inlineStr">
        <is>
          <t>OH</t>
        </is>
      </c>
      <c r="F20" t="inlineStr">
        <is>
          <t>Review</t>
        </is>
      </c>
      <c r="G20" t="inlineStr">
        <is>
          <t>Verify against product UX/business rules before exposing</t>
        </is>
      </c>
    </row>
    <row r="21">
      <c r="A21" t="inlineStr">
        <is>
          <t>Bowplank</t>
        </is>
      </c>
      <c r="B21" t="inlineStr">
        <is>
          <t>D47</t>
        </is>
      </c>
      <c r="C21" t="inlineStr">
        <is>
          <t>Mandor | OH</t>
        </is>
      </c>
      <c r="D21" t="n">
        <v>0.0012</v>
      </c>
      <c r="E21" t="inlineStr">
        <is>
          <t>OH</t>
        </is>
      </c>
      <c r="F21" t="inlineStr">
        <is>
          <t>Review</t>
        </is>
      </c>
      <c r="G21" t="inlineStr">
        <is>
          <t>Verify against product UX/business rules before exposing</t>
        </is>
      </c>
    </row>
    <row r="22">
      <c r="A22" t="inlineStr">
        <is>
          <t>Bowplank</t>
        </is>
      </c>
      <c r="B22" t="inlineStr">
        <is>
          <t>D49</t>
        </is>
      </c>
      <c r="C22" t="inlineStr">
        <is>
          <t>Kaso 5/7 | m3</t>
        </is>
      </c>
      <c r="D22" t="n">
        <v>0.013</v>
      </c>
      <c r="E22" t="inlineStr"/>
      <c r="F22" t="inlineStr">
        <is>
          <t>Review</t>
        </is>
      </c>
      <c r="G22" t="inlineStr">
        <is>
          <t>Verify against product UX/business rules before exposing</t>
        </is>
      </c>
    </row>
    <row r="23">
      <c r="A23" t="inlineStr">
        <is>
          <t>Bowplank</t>
        </is>
      </c>
      <c r="B23" t="inlineStr">
        <is>
          <t>D50</t>
        </is>
      </c>
      <c r="C23" t="inlineStr">
        <is>
          <t>Kayu papan 3/20 cm | m3</t>
        </is>
      </c>
      <c r="D23" t="n">
        <v>0.007</v>
      </c>
      <c r="E23" t="inlineStr"/>
      <c r="F23" t="inlineStr">
        <is>
          <t>Review</t>
        </is>
      </c>
      <c r="G23" t="inlineStr">
        <is>
          <t>Verify against product UX/business rules before exposing</t>
        </is>
      </c>
    </row>
    <row r="24">
      <c r="A24" t="inlineStr">
        <is>
          <t>Bowplank</t>
        </is>
      </c>
      <c r="B24" t="inlineStr">
        <is>
          <t>D51</t>
        </is>
      </c>
      <c r="C24" t="inlineStr">
        <is>
          <t>Paku 2 inch | kg</t>
        </is>
      </c>
      <c r="D24" t="n">
        <v>0.02</v>
      </c>
      <c r="E24" t="inlineStr">
        <is>
          <t>kg</t>
        </is>
      </c>
      <c r="F24" t="inlineStr">
        <is>
          <t>Review</t>
        </is>
      </c>
      <c r="G24" t="inlineStr">
        <is>
          <t>Verify against product UX/business rules before exposing</t>
        </is>
      </c>
    </row>
    <row r="25">
      <c r="A25" t="inlineStr">
        <is>
          <t>Bowplank</t>
        </is>
      </c>
      <c r="B25" t="inlineStr">
        <is>
          <t>D55</t>
        </is>
      </c>
      <c r="C25" t="inlineStr">
        <is>
          <t>Pekerja | OH</t>
        </is>
      </c>
      <c r="D25" t="n">
        <v>0.1</v>
      </c>
      <c r="E25" t="inlineStr">
        <is>
          <t>OH</t>
        </is>
      </c>
      <c r="F25" t="inlineStr">
        <is>
          <t>Review</t>
        </is>
      </c>
      <c r="G25" t="inlineStr">
        <is>
          <t>Verify against product UX/business rules before exposing</t>
        </is>
      </c>
    </row>
    <row r="26">
      <c r="A26" t="inlineStr">
        <is>
          <t>Bowplank</t>
        </is>
      </c>
      <c r="B26" t="inlineStr">
        <is>
          <t>D56</t>
        </is>
      </c>
      <c r="C26" t="inlineStr">
        <is>
          <t>Mandor | OH</t>
        </is>
      </c>
      <c r="D26" t="n">
        <v>0.005</v>
      </c>
      <c r="E26" t="inlineStr">
        <is>
          <t>OH</t>
        </is>
      </c>
      <c r="F26" t="inlineStr">
        <is>
          <t>Review</t>
        </is>
      </c>
      <c r="G26" t="inlineStr">
        <is>
          <t>Verify against product UX/business rules before exposing</t>
        </is>
      </c>
    </row>
    <row r="27">
      <c r="A27" t="inlineStr">
        <is>
          <t>Pondasi</t>
        </is>
      </c>
      <c r="B27" t="inlineStr">
        <is>
          <t>D9</t>
        </is>
      </c>
      <c r="C27" t="inlineStr">
        <is>
          <t>a.1 | Lebar atas galian | m</t>
        </is>
      </c>
      <c r="D27" t="n">
        <v>0</v>
      </c>
      <c r="E27" t="inlineStr">
        <is>
          <t>m</t>
        </is>
      </c>
      <c r="F27" t="inlineStr">
        <is>
          <t>Likely input</t>
        </is>
      </c>
      <c r="G27" t="inlineStr">
        <is>
          <t>Verify against product UX/business rules before exposing</t>
        </is>
      </c>
    </row>
    <row r="28">
      <c r="A28" t="inlineStr">
        <is>
          <t>Pondasi</t>
        </is>
      </c>
      <c r="B28" t="inlineStr">
        <is>
          <t>L9</t>
        </is>
      </c>
      <c r="C28" t="inlineStr">
        <is>
          <t>m³ | Pekerja</t>
        </is>
      </c>
      <c r="D28" t="n">
        <v>1</v>
      </c>
      <c r="E28" t="inlineStr"/>
      <c r="F28" t="inlineStr">
        <is>
          <t>Likely input</t>
        </is>
      </c>
      <c r="G28" t="inlineStr">
        <is>
          <t>Verify against product UX/business rules before exposing</t>
        </is>
      </c>
    </row>
    <row r="29">
      <c r="A29" t="inlineStr">
        <is>
          <t>Pondasi</t>
        </is>
      </c>
      <c r="B29" t="inlineStr">
        <is>
          <t>Q9</t>
        </is>
      </c>
      <c r="C29" t="inlineStr">
        <is>
          <t>OH</t>
        </is>
      </c>
      <c r="D29" t="n">
        <v>100000</v>
      </c>
      <c r="E29" t="inlineStr"/>
      <c r="F29" t="inlineStr">
        <is>
          <t>Likely input</t>
        </is>
      </c>
      <c r="G29" t="inlineStr">
        <is>
          <t>Verify against product UX/business rules before exposing</t>
        </is>
      </c>
    </row>
    <row r="30">
      <c r="A30" t="inlineStr">
        <is>
          <t>Pondasi</t>
        </is>
      </c>
      <c r="B30" t="inlineStr">
        <is>
          <t>D10</t>
        </is>
      </c>
      <c r="C30" t="inlineStr">
        <is>
          <t>b.1 | Lebar bawah galian | m</t>
        </is>
      </c>
      <c r="D30" t="n">
        <v>0</v>
      </c>
      <c r="E30" t="inlineStr">
        <is>
          <t>m</t>
        </is>
      </c>
      <c r="F30" t="inlineStr">
        <is>
          <t>Likely input</t>
        </is>
      </c>
      <c r="G30" t="inlineStr">
        <is>
          <t>Verify against product UX/business rules before exposing</t>
        </is>
      </c>
    </row>
    <row r="31">
      <c r="A31" t="inlineStr">
        <is>
          <t>Pondasi</t>
        </is>
      </c>
      <c r="B31" t="inlineStr">
        <is>
          <t>L10</t>
        </is>
      </c>
      <c r="C31" t="inlineStr">
        <is>
          <t>m³ | Tukang</t>
        </is>
      </c>
      <c r="D31" t="n">
        <v>1</v>
      </c>
      <c r="E31" t="inlineStr"/>
      <c r="F31" t="inlineStr">
        <is>
          <t>Likely input</t>
        </is>
      </c>
      <c r="G31" t="inlineStr">
        <is>
          <t>Verify against product UX/business rules before exposing</t>
        </is>
      </c>
    </row>
    <row r="32">
      <c r="A32" t="inlineStr">
        <is>
          <t>Pondasi</t>
        </is>
      </c>
      <c r="B32" t="inlineStr">
        <is>
          <t>Q10</t>
        </is>
      </c>
      <c r="C32" t="inlineStr">
        <is>
          <t>OH</t>
        </is>
      </c>
      <c r="D32" t="n">
        <v>145000</v>
      </c>
      <c r="E32" t="inlineStr"/>
      <c r="F32" t="inlineStr">
        <is>
          <t>Likely input</t>
        </is>
      </c>
      <c r="G32" t="inlineStr">
        <is>
          <t>Verify against product UX/business rules before exposing</t>
        </is>
      </c>
    </row>
    <row r="33">
      <c r="A33" t="inlineStr">
        <is>
          <t>Pondasi</t>
        </is>
      </c>
      <c r="B33" t="inlineStr">
        <is>
          <t>D11</t>
        </is>
      </c>
      <c r="C33" t="inlineStr">
        <is>
          <t>c.1 | Dalam galian | m</t>
        </is>
      </c>
      <c r="D33" t="n">
        <v>0</v>
      </c>
      <c r="E33" t="inlineStr">
        <is>
          <t>m</t>
        </is>
      </c>
      <c r="F33" t="inlineStr">
        <is>
          <t>Likely input</t>
        </is>
      </c>
      <c r="G33" t="inlineStr">
        <is>
          <t>Verify against product UX/business rules before exposing</t>
        </is>
      </c>
    </row>
    <row r="34">
      <c r="A34" t="inlineStr">
        <is>
          <t>Pondasi</t>
        </is>
      </c>
      <c r="B34" t="inlineStr">
        <is>
          <t>L11</t>
        </is>
      </c>
      <c r="C34" t="inlineStr">
        <is>
          <t>m³ | Kepala Tukang</t>
        </is>
      </c>
      <c r="D34" t="n">
        <v>1</v>
      </c>
      <c r="E34" t="inlineStr"/>
      <c r="F34" t="inlineStr">
        <is>
          <t>Likely input</t>
        </is>
      </c>
      <c r="G34" t="inlineStr">
        <is>
          <t>Verify against product UX/business rules before exposing</t>
        </is>
      </c>
    </row>
    <row r="35">
      <c r="A35" t="inlineStr">
        <is>
          <t>Pondasi</t>
        </is>
      </c>
      <c r="B35" t="inlineStr">
        <is>
          <t>Q11</t>
        </is>
      </c>
      <c r="C35" t="inlineStr">
        <is>
          <t>OH</t>
        </is>
      </c>
      <c r="D35" t="n">
        <v>175000</v>
      </c>
      <c r="E35" t="inlineStr"/>
      <c r="F35" t="inlineStr">
        <is>
          <t>Likely input</t>
        </is>
      </c>
      <c r="G35" t="inlineStr">
        <is>
          <t>Verify against product UX/business rules before exposing</t>
        </is>
      </c>
    </row>
    <row r="36">
      <c r="A36" t="inlineStr">
        <is>
          <t>Pondasi</t>
        </is>
      </c>
      <c r="B36" t="inlineStr">
        <is>
          <t>D12</t>
        </is>
      </c>
      <c r="C36" t="inlineStr">
        <is>
          <t>P | Panjang pondasi | m</t>
        </is>
      </c>
      <c r="D36" t="n">
        <v>0</v>
      </c>
      <c r="E36" t="inlineStr">
        <is>
          <t>m</t>
        </is>
      </c>
      <c r="F36" t="inlineStr">
        <is>
          <t>Likely input</t>
        </is>
      </c>
      <c r="G36" t="inlineStr">
        <is>
          <t>Verify against product UX/business rules before exposing</t>
        </is>
      </c>
    </row>
    <row r="37">
      <c r="A37" t="inlineStr">
        <is>
          <t>Pondasi</t>
        </is>
      </c>
      <c r="B37" t="inlineStr">
        <is>
          <t>L12</t>
        </is>
      </c>
      <c r="C37" t="inlineStr">
        <is>
          <t>m³ | Mandor</t>
        </is>
      </c>
      <c r="D37" t="n">
        <v>1</v>
      </c>
      <c r="E37" t="inlineStr"/>
      <c r="F37" t="inlineStr">
        <is>
          <t>Likely input</t>
        </is>
      </c>
      <c r="G37" t="inlineStr">
        <is>
          <t>Verify against product UX/business rules before exposing</t>
        </is>
      </c>
    </row>
    <row r="38">
      <c r="A38" t="inlineStr">
        <is>
          <t>Pondasi</t>
        </is>
      </c>
      <c r="B38" t="inlineStr">
        <is>
          <t>Q12</t>
        </is>
      </c>
      <c r="C38" t="inlineStr">
        <is>
          <t>OH</t>
        </is>
      </c>
      <c r="D38" t="n">
        <v>200000</v>
      </c>
      <c r="E38" t="inlineStr"/>
      <c r="F38" t="inlineStr">
        <is>
          <t>Likely input</t>
        </is>
      </c>
      <c r="G38" t="inlineStr">
        <is>
          <t>Verify against product UX/business rules before exposing</t>
        </is>
      </c>
    </row>
    <row r="39">
      <c r="A39" t="inlineStr">
        <is>
          <t>Pondasi</t>
        </is>
      </c>
      <c r="B39" t="inlineStr">
        <is>
          <t>D14</t>
        </is>
      </c>
      <c r="C39" t="inlineStr">
        <is>
          <t>a.2 | Lebar atas pondasi | m</t>
        </is>
      </c>
      <c r="D39" t="n">
        <v>0</v>
      </c>
      <c r="E39" t="inlineStr">
        <is>
          <t>m</t>
        </is>
      </c>
      <c r="F39" t="inlineStr">
        <is>
          <t>Likely input</t>
        </is>
      </c>
      <c r="G39" t="inlineStr">
        <is>
          <t>Verify against product UX/business rules before exposing</t>
        </is>
      </c>
    </row>
    <row r="40">
      <c r="A40" t="inlineStr">
        <is>
          <t>Pondasi</t>
        </is>
      </c>
      <c r="B40" t="inlineStr">
        <is>
          <t>D15</t>
        </is>
      </c>
      <c r="C40" t="inlineStr">
        <is>
          <t>b.2 | Lebar bawah pondasi | m</t>
        </is>
      </c>
      <c r="D40" t="n">
        <v>0</v>
      </c>
      <c r="E40" t="inlineStr">
        <is>
          <t>m</t>
        </is>
      </c>
      <c r="F40" t="inlineStr">
        <is>
          <t>Likely input</t>
        </is>
      </c>
      <c r="G40" t="inlineStr">
        <is>
          <t>Verify against product UX/business rules before exposing</t>
        </is>
      </c>
    </row>
    <row r="41">
      <c r="A41" t="inlineStr">
        <is>
          <t>Pondasi</t>
        </is>
      </c>
      <c r="B41" t="inlineStr">
        <is>
          <t>Q15</t>
        </is>
      </c>
      <c r="C41" t="inlineStr">
        <is>
          <t>m³</t>
        </is>
      </c>
      <c r="D41" t="n">
        <v>254700</v>
      </c>
      <c r="E41" t="inlineStr"/>
      <c r="F41" t="inlineStr">
        <is>
          <t>Likely input</t>
        </is>
      </c>
      <c r="G41" t="inlineStr">
        <is>
          <t>Verify against product UX/business rules before exposing</t>
        </is>
      </c>
    </row>
    <row r="42">
      <c r="A42" t="inlineStr">
        <is>
          <t>Pondasi</t>
        </is>
      </c>
      <c r="B42" t="inlineStr">
        <is>
          <t>D16</t>
        </is>
      </c>
      <c r="C42" t="inlineStr">
        <is>
          <t>c.2 | Tingg pondasi | m</t>
        </is>
      </c>
      <c r="D42" t="n">
        <v>0</v>
      </c>
      <c r="E42" t="inlineStr">
        <is>
          <t>m</t>
        </is>
      </c>
      <c r="F42" t="inlineStr">
        <is>
          <t>Likely input</t>
        </is>
      </c>
      <c r="G42" t="inlineStr">
        <is>
          <t>Verify against product UX/business rules before exposing</t>
        </is>
      </c>
    </row>
    <row r="43">
      <c r="A43" t="inlineStr">
        <is>
          <t>Pondasi</t>
        </is>
      </c>
      <c r="B43" t="inlineStr">
        <is>
          <t>Q16</t>
        </is>
      </c>
      <c r="C43" t="inlineStr">
        <is>
          <t>m³</t>
        </is>
      </c>
      <c r="D43" t="n">
        <v>146900</v>
      </c>
      <c r="E43" t="inlineStr"/>
      <c r="F43" t="inlineStr">
        <is>
          <t>Likely input</t>
        </is>
      </c>
      <c r="G43" t="inlineStr">
        <is>
          <t>Verify against product UX/business rules before exposing</t>
        </is>
      </c>
    </row>
    <row r="44">
      <c r="A44" t="inlineStr">
        <is>
          <t>Pondasi</t>
        </is>
      </c>
      <c r="B44" t="inlineStr">
        <is>
          <t>D17</t>
        </is>
      </c>
      <c r="C44" t="inlineStr">
        <is>
          <t>d | Tinggi batu kosong | m</t>
        </is>
      </c>
      <c r="D44" t="n">
        <v>0</v>
      </c>
      <c r="E44" t="inlineStr">
        <is>
          <t>m</t>
        </is>
      </c>
      <c r="F44" t="inlineStr">
        <is>
          <t>Likely input</t>
        </is>
      </c>
      <c r="G44" t="inlineStr">
        <is>
          <t>Verify against product UX/business rules before exposing</t>
        </is>
      </c>
    </row>
    <row r="45">
      <c r="A45" t="inlineStr">
        <is>
          <t>Pondasi</t>
        </is>
      </c>
      <c r="B45" t="inlineStr">
        <is>
          <t>Q17</t>
        </is>
      </c>
      <c r="C45" t="inlineStr">
        <is>
          <t>m³</t>
        </is>
      </c>
      <c r="D45" t="n">
        <v>286500</v>
      </c>
      <c r="E45" t="inlineStr"/>
      <c r="F45" t="inlineStr">
        <is>
          <t>Likely input</t>
        </is>
      </c>
      <c r="G45" t="inlineStr">
        <is>
          <t>Verify against product UX/business rules before exposing</t>
        </is>
      </c>
    </row>
    <row r="46">
      <c r="A46" t="inlineStr">
        <is>
          <t>Pondasi</t>
        </is>
      </c>
      <c r="B46" t="inlineStr">
        <is>
          <t>D18</t>
        </is>
      </c>
      <c r="C46" t="inlineStr">
        <is>
          <t>e | Tinggi pasir uruk | m</t>
        </is>
      </c>
      <c r="D46" t="n">
        <v>0</v>
      </c>
      <c r="E46" t="inlineStr">
        <is>
          <t>m</t>
        </is>
      </c>
      <c r="F46" t="inlineStr">
        <is>
          <t>Likely input</t>
        </is>
      </c>
      <c r="G46" t="inlineStr">
        <is>
          <t>Verify against product UX/business rules before exposing</t>
        </is>
      </c>
    </row>
    <row r="47">
      <c r="A47" t="inlineStr">
        <is>
          <t>Pondasi</t>
        </is>
      </c>
      <c r="B47" t="inlineStr">
        <is>
          <t>L18</t>
        </is>
      </c>
      <c r="C47" t="inlineStr">
        <is>
          <t>BAHAN PASANGAN PONDASI CAMPURAN 1SP : 3PP</t>
        </is>
      </c>
      <c r="D47" t="n">
        <v>1</v>
      </c>
      <c r="E47" t="inlineStr"/>
      <c r="F47" t="inlineStr">
        <is>
          <t>Likely input</t>
        </is>
      </c>
      <c r="G47" t="inlineStr">
        <is>
          <t>Verify against product UX/business rules before exposing</t>
        </is>
      </c>
    </row>
    <row r="48">
      <c r="A48" t="inlineStr">
        <is>
          <t>Pondasi</t>
        </is>
      </c>
      <c r="B48" t="inlineStr">
        <is>
          <t>Q19</t>
        </is>
      </c>
      <c r="C48" t="inlineStr">
        <is>
          <t>m³</t>
        </is>
      </c>
      <c r="D48" t="n">
        <v>286500</v>
      </c>
      <c r="E48" t="inlineStr"/>
      <c r="F48" t="inlineStr">
        <is>
          <t>Likely input</t>
        </is>
      </c>
      <c r="G48" t="inlineStr">
        <is>
          <t>Verify against product UX/business rules before exposing</t>
        </is>
      </c>
    </row>
    <row r="49">
      <c r="A49" t="inlineStr">
        <is>
          <t>Pondasi</t>
        </is>
      </c>
      <c r="B49" t="inlineStr">
        <is>
          <t>D20</t>
        </is>
      </c>
      <c r="C49" t="inlineStr">
        <is>
          <t>f | Tebal urukan di bawah lantai | m</t>
        </is>
      </c>
      <c r="D49" t="n">
        <v>0.4</v>
      </c>
      <c r="E49" t="inlineStr">
        <is>
          <t>m</t>
        </is>
      </c>
      <c r="F49" t="inlineStr">
        <is>
          <t>Likely input</t>
        </is>
      </c>
      <c r="G49" t="inlineStr">
        <is>
          <t>Verify against product UX/business rules before exposing</t>
        </is>
      </c>
    </row>
    <row r="50">
      <c r="A50" t="inlineStr">
        <is>
          <t>Pondasi</t>
        </is>
      </c>
      <c r="B50" t="inlineStr">
        <is>
          <t>Q20</t>
        </is>
      </c>
      <c r="C50" t="inlineStr">
        <is>
          <t>sak</t>
        </is>
      </c>
      <c r="D50" t="n">
        <v>65000</v>
      </c>
      <c r="E50" t="inlineStr"/>
      <c r="F50" t="inlineStr">
        <is>
          <t>Likely input</t>
        </is>
      </c>
      <c r="G50" t="inlineStr">
        <is>
          <t>Verify against product UX/business rules before exposing</t>
        </is>
      </c>
    </row>
    <row r="51">
      <c r="A51" t="inlineStr">
        <is>
          <t>Pondasi</t>
        </is>
      </c>
      <c r="B51" t="inlineStr">
        <is>
          <t>D21</t>
        </is>
      </c>
      <c r="C51" t="inlineStr">
        <is>
          <t>Urukan samping pondasi | %</t>
        </is>
      </c>
      <c r="D51" t="n">
        <v>0.25</v>
      </c>
      <c r="E51" t="inlineStr"/>
      <c r="F51" t="inlineStr">
        <is>
          <t>Likely input</t>
        </is>
      </c>
      <c r="G51" t="inlineStr">
        <is>
          <t>Verify against product UX/business rules before exposing</t>
        </is>
      </c>
    </row>
    <row r="52">
      <c r="A52" t="inlineStr">
        <is>
          <t>Pondasi</t>
        </is>
      </c>
      <c r="B52" t="inlineStr">
        <is>
          <t>Q21</t>
        </is>
      </c>
      <c r="C52" t="inlineStr">
        <is>
          <t>m³</t>
        </is>
      </c>
      <c r="D52" t="n">
        <v>275000</v>
      </c>
      <c r="E52" t="inlineStr"/>
      <c r="F52" t="inlineStr">
        <is>
          <t>Likely input</t>
        </is>
      </c>
      <c r="G52" t="inlineStr">
        <is>
          <t>Verify against product UX/business rules before exposing</t>
        </is>
      </c>
    </row>
    <row r="53">
      <c r="A53" t="inlineStr">
        <is>
          <t>Pondasi</t>
        </is>
      </c>
      <c r="B53" t="inlineStr">
        <is>
          <t>D22</t>
        </is>
      </c>
      <c r="C53" t="inlineStr">
        <is>
          <t>Panjang bangunan | m</t>
        </is>
      </c>
      <c r="D53" t="n">
        <v>9</v>
      </c>
      <c r="E53" t="inlineStr">
        <is>
          <t>m</t>
        </is>
      </c>
      <c r="F53" t="inlineStr">
        <is>
          <t>Likely input</t>
        </is>
      </c>
      <c r="G53" t="inlineStr">
        <is>
          <t>Verify against product UX/business rules before exposing</t>
        </is>
      </c>
    </row>
    <row r="54">
      <c r="A54" t="inlineStr">
        <is>
          <t>Pondasi</t>
        </is>
      </c>
      <c r="B54" t="inlineStr">
        <is>
          <t>L22</t>
        </is>
      </c>
      <c r="C54" t="inlineStr">
        <is>
          <t>BAHAN PASANGAN PONDASI CAMPURAN 1SP : 4PP</t>
        </is>
      </c>
      <c r="D54" t="n">
        <v>0</v>
      </c>
      <c r="E54" t="inlineStr"/>
      <c r="F54" t="inlineStr">
        <is>
          <t>Likely input</t>
        </is>
      </c>
      <c r="G54" t="inlineStr">
        <is>
          <t>Verify against product UX/business rules before exposing</t>
        </is>
      </c>
    </row>
    <row r="55">
      <c r="A55" t="inlineStr">
        <is>
          <t>Pondasi</t>
        </is>
      </c>
      <c r="B55" t="inlineStr">
        <is>
          <t>D23</t>
        </is>
      </c>
      <c r="C55" t="inlineStr">
        <is>
          <t>Lebar Bangunan | m</t>
        </is>
      </c>
      <c r="D55" t="n">
        <v>6</v>
      </c>
      <c r="E55" t="inlineStr">
        <is>
          <t>m</t>
        </is>
      </c>
      <c r="F55" t="inlineStr">
        <is>
          <t>Likely input</t>
        </is>
      </c>
      <c r="G55" t="inlineStr">
        <is>
          <t>Verify against product UX/business rules before exposing</t>
        </is>
      </c>
    </row>
    <row r="56">
      <c r="A56" t="inlineStr">
        <is>
          <t>Pondasi</t>
        </is>
      </c>
      <c r="B56" t="inlineStr">
        <is>
          <t>Q23</t>
        </is>
      </c>
      <c r="C56" t="inlineStr">
        <is>
          <t>m³</t>
        </is>
      </c>
      <c r="D56" t="n">
        <v>286500</v>
      </c>
      <c r="E56" t="inlineStr"/>
      <c r="F56" t="inlineStr">
        <is>
          <t>Likely input</t>
        </is>
      </c>
      <c r="G56" t="inlineStr">
        <is>
          <t>Verify against product UX/business rules before exposing</t>
        </is>
      </c>
    </row>
    <row r="57">
      <c r="A57" t="inlineStr">
        <is>
          <t>Pondasi</t>
        </is>
      </c>
      <c r="B57" t="inlineStr">
        <is>
          <t>Q24</t>
        </is>
      </c>
      <c r="C57" t="inlineStr">
        <is>
          <t>sak</t>
        </is>
      </c>
      <c r="D57" t="n">
        <v>65000</v>
      </c>
      <c r="E57" t="inlineStr"/>
      <c r="F57" t="inlineStr">
        <is>
          <t>Likely input</t>
        </is>
      </c>
      <c r="G57" t="inlineStr">
        <is>
          <t>Verify against product UX/business rules before exposing</t>
        </is>
      </c>
    </row>
    <row r="58">
      <c r="A58" t="inlineStr">
        <is>
          <t>Pondasi</t>
        </is>
      </c>
      <c r="B58" t="inlineStr">
        <is>
          <t>Q25</t>
        </is>
      </c>
      <c r="C58" t="inlineStr">
        <is>
          <t>m³</t>
        </is>
      </c>
      <c r="D58" t="n">
        <v>275000</v>
      </c>
      <c r="E58" t="inlineStr"/>
      <c r="F58" t="inlineStr">
        <is>
          <t>Likely input</t>
        </is>
      </c>
      <c r="G58" t="inlineStr">
        <is>
          <t>Verify against product UX/business rules before exposing</t>
        </is>
      </c>
    </row>
    <row r="59">
      <c r="A59" t="inlineStr">
        <is>
          <t>Pondasi</t>
        </is>
      </c>
      <c r="B59" t="inlineStr">
        <is>
          <t>D65</t>
        </is>
      </c>
      <c r="C59" t="inlineStr">
        <is>
          <t>Pekerja | OH</t>
        </is>
      </c>
      <c r="D59" t="n">
        <v>0.75</v>
      </c>
      <c r="E59" t="inlineStr">
        <is>
          <t>OH</t>
        </is>
      </c>
      <c r="F59" t="inlineStr">
        <is>
          <t>Review</t>
        </is>
      </c>
      <c r="G59" t="inlineStr">
        <is>
          <t>Verify against product UX/business rules before exposing</t>
        </is>
      </c>
    </row>
    <row r="60">
      <c r="A60" t="inlineStr">
        <is>
          <t>Pondasi</t>
        </is>
      </c>
      <c r="B60" t="inlineStr">
        <is>
          <t>D66</t>
        </is>
      </c>
      <c r="C60" t="inlineStr">
        <is>
          <t>Mandor | OH</t>
        </is>
      </c>
      <c r="D60" t="n">
        <v>0.038</v>
      </c>
      <c r="E60" t="inlineStr">
        <is>
          <t>OH</t>
        </is>
      </c>
      <c r="F60" t="inlineStr">
        <is>
          <t>Review</t>
        </is>
      </c>
      <c r="G60" t="inlineStr">
        <is>
          <t>Verify against product UX/business rules before exposing</t>
        </is>
      </c>
    </row>
    <row r="61">
      <c r="A61" t="inlineStr">
        <is>
          <t>Pondasi</t>
        </is>
      </c>
      <c r="B61" t="inlineStr">
        <is>
          <t>D71</t>
        </is>
      </c>
      <c r="C61" t="inlineStr">
        <is>
          <t>Pekerja | OH</t>
        </is>
      </c>
      <c r="D61" t="n">
        <v>0.78</v>
      </c>
      <c r="E61" t="inlineStr">
        <is>
          <t>OH</t>
        </is>
      </c>
      <c r="F61" t="inlineStr">
        <is>
          <t>Review</t>
        </is>
      </c>
      <c r="G61" t="inlineStr">
        <is>
          <t>Verify against product UX/business rules before exposing</t>
        </is>
      </c>
    </row>
    <row r="62">
      <c r="A62" t="inlineStr">
        <is>
          <t>Pondasi</t>
        </is>
      </c>
      <c r="B62" t="inlineStr">
        <is>
          <t>D72</t>
        </is>
      </c>
      <c r="C62" t="inlineStr">
        <is>
          <t>Tukang batu | OH</t>
        </is>
      </c>
      <c r="D62" t="n">
        <v>0.39</v>
      </c>
      <c r="E62" t="inlineStr">
        <is>
          <t>OH</t>
        </is>
      </c>
      <c r="F62" t="inlineStr">
        <is>
          <t>Review</t>
        </is>
      </c>
      <c r="G62" t="inlineStr">
        <is>
          <t>Verify against product UX/business rules before exposing</t>
        </is>
      </c>
    </row>
    <row r="63">
      <c r="A63" t="inlineStr">
        <is>
          <t>Pondasi</t>
        </is>
      </c>
      <c r="B63" t="inlineStr">
        <is>
          <t>D73</t>
        </is>
      </c>
      <c r="C63" t="inlineStr">
        <is>
          <t>Kepala tukang | OH</t>
        </is>
      </c>
      <c r="D63" t="n">
        <v>0.039</v>
      </c>
      <c r="E63" t="inlineStr">
        <is>
          <t>OH</t>
        </is>
      </c>
      <c r="F63" t="inlineStr">
        <is>
          <t>Review</t>
        </is>
      </c>
      <c r="G63" t="inlineStr">
        <is>
          <t>Verify against product UX/business rules before exposing</t>
        </is>
      </c>
    </row>
    <row r="64">
      <c r="A64" t="inlineStr">
        <is>
          <t>Pondasi</t>
        </is>
      </c>
      <c r="B64" t="inlineStr">
        <is>
          <t>D74</t>
        </is>
      </c>
      <c r="C64" t="inlineStr">
        <is>
          <t>Mandor | OH</t>
        </is>
      </c>
      <c r="D64" t="n">
        <v>0.013</v>
      </c>
      <c r="E64" t="inlineStr">
        <is>
          <t>OH</t>
        </is>
      </c>
      <c r="F64" t="inlineStr">
        <is>
          <t>Review</t>
        </is>
      </c>
      <c r="G64" t="inlineStr">
        <is>
          <t>Verify against product UX/business rules before exposing</t>
        </is>
      </c>
    </row>
    <row r="65">
      <c r="A65" t="inlineStr">
        <is>
          <t>Pondasi</t>
        </is>
      </c>
      <c r="B65" t="inlineStr">
        <is>
          <t>D76</t>
        </is>
      </c>
      <c r="C65" t="inlineStr">
        <is>
          <t>Batu belah | m3</t>
        </is>
      </c>
      <c r="D65" t="n">
        <v>1.2</v>
      </c>
      <c r="E65" t="inlineStr"/>
      <c r="F65" t="inlineStr">
        <is>
          <t>Review</t>
        </is>
      </c>
      <c r="G65" t="inlineStr">
        <is>
          <t>Verify against product UX/business rules before exposing</t>
        </is>
      </c>
    </row>
    <row r="66">
      <c r="A66" t="inlineStr">
        <is>
          <t>Pondasi</t>
        </is>
      </c>
      <c r="B66" t="inlineStr">
        <is>
          <t>D77</t>
        </is>
      </c>
      <c r="C66" t="inlineStr">
        <is>
          <t>Pasir uruk | m3</t>
        </is>
      </c>
      <c r="D66" t="n">
        <v>0.432</v>
      </c>
      <c r="E66" t="inlineStr"/>
      <c r="F66" t="inlineStr">
        <is>
          <t>Review</t>
        </is>
      </c>
      <c r="G66" t="inlineStr">
        <is>
          <t>Verify against product UX/business rules before exposing</t>
        </is>
      </c>
    </row>
    <row r="67">
      <c r="A67" t="inlineStr">
        <is>
          <t>Pondasi</t>
        </is>
      </c>
      <c r="B67" t="inlineStr">
        <is>
          <t>D81</t>
        </is>
      </c>
      <c r="C67" t="inlineStr">
        <is>
          <t>Pekerja | OH</t>
        </is>
      </c>
      <c r="D67" t="n">
        <v>1.5</v>
      </c>
      <c r="E67" t="inlineStr">
        <is>
          <t>OH</t>
        </is>
      </c>
      <c r="F67" t="inlineStr">
        <is>
          <t>Review</t>
        </is>
      </c>
      <c r="G67" t="inlineStr">
        <is>
          <t>Verify against product UX/business rules before exposing</t>
        </is>
      </c>
    </row>
    <row r="68">
      <c r="A68" t="inlineStr">
        <is>
          <t>Pondasi</t>
        </is>
      </c>
      <c r="B68" t="inlineStr">
        <is>
          <t>D82</t>
        </is>
      </c>
      <c r="C68" t="inlineStr">
        <is>
          <t>Tukang batu | OH</t>
        </is>
      </c>
      <c r="D68" t="n">
        <v>0.5</v>
      </c>
      <c r="E68" t="inlineStr">
        <is>
          <t>OH</t>
        </is>
      </c>
      <c r="F68" t="inlineStr">
        <is>
          <t>Review</t>
        </is>
      </c>
      <c r="G68" t="inlineStr">
        <is>
          <t>Verify against product UX/business rules before exposing</t>
        </is>
      </c>
    </row>
    <row r="69">
      <c r="A69" t="inlineStr">
        <is>
          <t>Pondasi</t>
        </is>
      </c>
      <c r="B69" t="inlineStr">
        <is>
          <t>D83</t>
        </is>
      </c>
      <c r="C69" t="inlineStr">
        <is>
          <t>Mandor | OH</t>
        </is>
      </c>
      <c r="D69" t="n">
        <v>0.15</v>
      </c>
      <c r="E69" t="inlineStr">
        <is>
          <t>OH</t>
        </is>
      </c>
      <c r="F69" t="inlineStr">
        <is>
          <t>Review</t>
        </is>
      </c>
      <c r="G69" t="inlineStr">
        <is>
          <t>Verify against product UX/business rules before exposing</t>
        </is>
      </c>
    </row>
    <row r="70">
      <c r="A70" t="inlineStr">
        <is>
          <t>Pondasi</t>
        </is>
      </c>
      <c r="B70" t="inlineStr">
        <is>
          <t>D85</t>
        </is>
      </c>
      <c r="C70" t="inlineStr">
        <is>
          <t>Batu belah | m3</t>
        </is>
      </c>
      <c r="D70" t="n">
        <v>1.2</v>
      </c>
      <c r="E70" t="inlineStr"/>
      <c r="F70" t="inlineStr">
        <is>
          <t>Review</t>
        </is>
      </c>
      <c r="G70" t="inlineStr">
        <is>
          <t>Verify against product UX/business rules before exposing</t>
        </is>
      </c>
    </row>
    <row r="71">
      <c r="A71" t="inlineStr">
        <is>
          <t>Pondasi</t>
        </is>
      </c>
      <c r="B71" t="inlineStr">
        <is>
          <t>D86</t>
        </is>
      </c>
      <c r="C71" t="inlineStr">
        <is>
          <t>Semen portland | kg</t>
        </is>
      </c>
      <c r="D71" t="n">
        <v>202</v>
      </c>
      <c r="E71" t="inlineStr">
        <is>
          <t>kg</t>
        </is>
      </c>
      <c r="F71" t="inlineStr">
        <is>
          <t>Review</t>
        </is>
      </c>
      <c r="G71" t="inlineStr">
        <is>
          <t>Verify against product UX/business rules before exposing</t>
        </is>
      </c>
    </row>
    <row r="72">
      <c r="A72" t="inlineStr">
        <is>
          <t>Pondasi</t>
        </is>
      </c>
      <c r="B72" t="inlineStr">
        <is>
          <t>D87</t>
        </is>
      </c>
      <c r="C72" t="inlineStr">
        <is>
          <t>Pasir pasang | m3</t>
        </is>
      </c>
      <c r="D72" t="n">
        <v>0.485</v>
      </c>
      <c r="E72" t="inlineStr"/>
      <c r="F72" t="inlineStr">
        <is>
          <t>Review</t>
        </is>
      </c>
      <c r="G72" t="inlineStr">
        <is>
          <t>Verify against product UX/business rules before exposing</t>
        </is>
      </c>
    </row>
    <row r="73">
      <c r="A73" t="inlineStr">
        <is>
          <t>Pondasi</t>
        </is>
      </c>
      <c r="B73" t="inlineStr">
        <is>
          <t>D91</t>
        </is>
      </c>
      <c r="C73" t="inlineStr">
        <is>
          <t>Pekerja | OH</t>
        </is>
      </c>
      <c r="D73" t="n">
        <v>1.5</v>
      </c>
      <c r="E73" t="inlineStr">
        <is>
          <t>OH</t>
        </is>
      </c>
      <c r="F73" t="inlineStr">
        <is>
          <t>Review</t>
        </is>
      </c>
      <c r="G73" t="inlineStr">
        <is>
          <t>Verify against product UX/business rules before exposing</t>
        </is>
      </c>
    </row>
    <row r="74">
      <c r="A74" t="inlineStr">
        <is>
          <t>Pondasi</t>
        </is>
      </c>
      <c r="B74" t="inlineStr">
        <is>
          <t>D92</t>
        </is>
      </c>
      <c r="C74" t="inlineStr">
        <is>
          <t>Tukang batu | OH</t>
        </is>
      </c>
      <c r="D74" t="n">
        <v>0.5</v>
      </c>
      <c r="E74" t="inlineStr">
        <is>
          <t>OH</t>
        </is>
      </c>
      <c r="F74" t="inlineStr">
        <is>
          <t>Review</t>
        </is>
      </c>
      <c r="G74" t="inlineStr">
        <is>
          <t>Verify against product UX/business rules before exposing</t>
        </is>
      </c>
    </row>
    <row r="75">
      <c r="A75" t="inlineStr">
        <is>
          <t>Pondasi</t>
        </is>
      </c>
      <c r="B75" t="inlineStr">
        <is>
          <t>D93</t>
        </is>
      </c>
      <c r="C75" t="inlineStr">
        <is>
          <t>Mandor | OH</t>
        </is>
      </c>
      <c r="D75" t="n">
        <v>0.15</v>
      </c>
      <c r="E75" t="inlineStr">
        <is>
          <t>OH</t>
        </is>
      </c>
      <c r="F75" t="inlineStr">
        <is>
          <t>Review</t>
        </is>
      </c>
      <c r="G75" t="inlineStr">
        <is>
          <t>Verify against product UX/business rules before exposing</t>
        </is>
      </c>
    </row>
    <row r="76">
      <c r="A76" t="inlineStr">
        <is>
          <t>Pondasi</t>
        </is>
      </c>
      <c r="B76" t="inlineStr">
        <is>
          <t>D95</t>
        </is>
      </c>
      <c r="C76" t="inlineStr">
        <is>
          <t>Batu belah | m3</t>
        </is>
      </c>
      <c r="D76" t="n">
        <v>1.2</v>
      </c>
      <c r="E76" t="inlineStr"/>
      <c r="F76" t="inlineStr">
        <is>
          <t>Review</t>
        </is>
      </c>
      <c r="G76" t="inlineStr">
        <is>
          <t>Verify against product UX/business rules before exposing</t>
        </is>
      </c>
    </row>
    <row r="77">
      <c r="A77" t="inlineStr">
        <is>
          <t>Pondasi</t>
        </is>
      </c>
      <c r="B77" t="inlineStr">
        <is>
          <t>D96</t>
        </is>
      </c>
      <c r="C77" t="inlineStr">
        <is>
          <t>Semen portland | kg</t>
        </is>
      </c>
      <c r="D77" t="n">
        <v>163</v>
      </c>
      <c r="E77" t="inlineStr">
        <is>
          <t>kg</t>
        </is>
      </c>
      <c r="F77" t="inlineStr">
        <is>
          <t>Review</t>
        </is>
      </c>
      <c r="G77" t="inlineStr">
        <is>
          <t>Verify against product UX/business rules before exposing</t>
        </is>
      </c>
    </row>
    <row r="78">
      <c r="A78" t="inlineStr">
        <is>
          <t>Pondasi</t>
        </is>
      </c>
      <c r="B78" t="inlineStr">
        <is>
          <t>D97</t>
        </is>
      </c>
      <c r="C78" t="inlineStr">
        <is>
          <t>Pasir pasang | m3</t>
        </is>
      </c>
      <c r="D78" t="n">
        <v>0.52</v>
      </c>
      <c r="E78" t="inlineStr"/>
      <c r="F78" t="inlineStr">
        <is>
          <t>Review</t>
        </is>
      </c>
      <c r="G78" t="inlineStr">
        <is>
          <t>Verify against product UX/business rules before exposing</t>
        </is>
      </c>
    </row>
    <row r="79">
      <c r="A79" t="inlineStr">
        <is>
          <t>Pondasi</t>
        </is>
      </c>
      <c r="B79" t="inlineStr">
        <is>
          <t>D101</t>
        </is>
      </c>
      <c r="C79" t="inlineStr">
        <is>
          <t>Pekerja | OH</t>
        </is>
      </c>
      <c r="D79" t="n">
        <v>0.5</v>
      </c>
      <c r="E79" t="inlineStr">
        <is>
          <t>OH</t>
        </is>
      </c>
      <c r="F79" t="inlineStr">
        <is>
          <t>Review</t>
        </is>
      </c>
      <c r="G79" t="inlineStr">
        <is>
          <t>Verify against product UX/business rules before exposing</t>
        </is>
      </c>
    </row>
    <row r="80">
      <c r="A80" t="inlineStr">
        <is>
          <t>Pondasi</t>
        </is>
      </c>
      <c r="B80" t="inlineStr">
        <is>
          <t>D102</t>
        </is>
      </c>
      <c r="C80" t="inlineStr">
        <is>
          <t>Mandor | OH</t>
        </is>
      </c>
      <c r="D80" t="n">
        <v>0.025</v>
      </c>
      <c r="E80" t="inlineStr">
        <is>
          <t>OH</t>
        </is>
      </c>
      <c r="F80" t="inlineStr">
        <is>
          <t>Review</t>
        </is>
      </c>
      <c r="G80" t="inlineStr">
        <is>
          <t>Verify against product UX/business rules before exposing</t>
        </is>
      </c>
    </row>
    <row r="81">
      <c r="A81" t="inlineStr">
        <is>
          <t>Pondasi</t>
        </is>
      </c>
      <c r="B81" t="inlineStr">
        <is>
          <t>D106</t>
        </is>
      </c>
      <c r="C81" t="inlineStr">
        <is>
          <t>Pekerja | OH</t>
        </is>
      </c>
      <c r="D81" t="n">
        <v>0.3</v>
      </c>
      <c r="E81" t="inlineStr">
        <is>
          <t>OH</t>
        </is>
      </c>
      <c r="F81" t="inlineStr">
        <is>
          <t>Review</t>
        </is>
      </c>
      <c r="G81" t="inlineStr">
        <is>
          <t>Verify against product UX/business rules before exposing</t>
        </is>
      </c>
    </row>
    <row r="82">
      <c r="A82" t="inlineStr">
        <is>
          <t>Pondasi</t>
        </is>
      </c>
      <c r="B82" t="inlineStr">
        <is>
          <t>D107</t>
        </is>
      </c>
      <c r="C82" t="inlineStr">
        <is>
          <t>Mandor | OH</t>
        </is>
      </c>
      <c r="D82" t="n">
        <v>0.015</v>
      </c>
      <c r="E82" t="inlineStr">
        <is>
          <t>OH</t>
        </is>
      </c>
      <c r="F82" t="inlineStr">
        <is>
          <t>Review</t>
        </is>
      </c>
      <c r="G82" t="inlineStr">
        <is>
          <t>Verify against product UX/business rules before exposing</t>
        </is>
      </c>
    </row>
    <row r="83">
      <c r="A83" t="inlineStr">
        <is>
          <t>Pondasi</t>
        </is>
      </c>
      <c r="B83" t="inlineStr">
        <is>
          <t>D109</t>
        </is>
      </c>
      <c r="C83" t="inlineStr">
        <is>
          <t>Pasir uruk | m3</t>
        </is>
      </c>
      <c r="D83" t="n">
        <v>1.2</v>
      </c>
      <c r="E83" t="inlineStr"/>
      <c r="F83" t="inlineStr">
        <is>
          <t>Review</t>
        </is>
      </c>
      <c r="G83" t="inlineStr">
        <is>
          <t>Verify against product UX/business rules before exposing</t>
        </is>
      </c>
    </row>
    <row r="84">
      <c r="A84" t="inlineStr">
        <is>
          <t>Pondasi</t>
        </is>
      </c>
      <c r="B84" t="inlineStr">
        <is>
          <t>D113</t>
        </is>
      </c>
      <c r="C84" t="inlineStr">
        <is>
          <t>Pekerja | OH</t>
        </is>
      </c>
      <c r="D84" t="n">
        <v>0.1</v>
      </c>
      <c r="E84" t="inlineStr">
        <is>
          <t>OH</t>
        </is>
      </c>
      <c r="F84" t="inlineStr">
        <is>
          <t>Review</t>
        </is>
      </c>
      <c r="G84" t="inlineStr">
        <is>
          <t>Verify against product UX/business rules before exposing</t>
        </is>
      </c>
    </row>
    <row r="85">
      <c r="A85" t="inlineStr">
        <is>
          <t>Pondasi</t>
        </is>
      </c>
      <c r="B85" t="inlineStr">
        <is>
          <t>D114</t>
        </is>
      </c>
      <c r="C85" t="inlineStr">
        <is>
          <t>Mandor | OH</t>
        </is>
      </c>
      <c r="D85" t="n">
        <v>0.01</v>
      </c>
      <c r="E85" t="inlineStr">
        <is>
          <t>OH</t>
        </is>
      </c>
      <c r="F85" t="inlineStr">
        <is>
          <t>Review</t>
        </is>
      </c>
      <c r="G85" t="inlineStr">
        <is>
          <t>Verify against product UX/business rules before exposing</t>
        </is>
      </c>
    </row>
    <row r="86">
      <c r="A86" t="inlineStr">
        <is>
          <t>Pondasi</t>
        </is>
      </c>
      <c r="B86" t="inlineStr">
        <is>
          <t>D116</t>
        </is>
      </c>
      <c r="C86" t="inlineStr">
        <is>
          <t>Tanah biasa | m3</t>
        </is>
      </c>
      <c r="D86" t="n">
        <v>1.4</v>
      </c>
      <c r="E86" t="inlineStr"/>
      <c r="F86" t="inlineStr">
        <is>
          <t>Review</t>
        </is>
      </c>
      <c r="G86" t="inlineStr">
        <is>
          <t>Verify against product UX/business rules before exposing</t>
        </is>
      </c>
    </row>
    <row r="87">
      <c r="A87" t="inlineStr">
        <is>
          <t>Foot Plate</t>
        </is>
      </c>
      <c r="B87" t="inlineStr">
        <is>
          <t>D8</t>
        </is>
      </c>
      <c r="C87" t="inlineStr">
        <is>
          <t>a1 | Lebar Kolom 1 | m</t>
        </is>
      </c>
      <c r="D87" t="n">
        <v>0.25</v>
      </c>
      <c r="E87" t="inlineStr">
        <is>
          <t>m</t>
        </is>
      </c>
      <c r="F87" t="inlineStr">
        <is>
          <t>Likely input</t>
        </is>
      </c>
      <c r="G87" t="inlineStr">
        <is>
          <t>Verify against product UX/business rules before exposing</t>
        </is>
      </c>
    </row>
    <row r="88">
      <c r="A88" t="inlineStr">
        <is>
          <t>Foot Plate</t>
        </is>
      </c>
      <c r="B88" t="inlineStr">
        <is>
          <t>D9</t>
        </is>
      </c>
      <c r="C88" t="inlineStr">
        <is>
          <t>a2 | Lebar Kolom 2 | m</t>
        </is>
      </c>
      <c r="D88" t="n">
        <v>0.25</v>
      </c>
      <c r="E88" t="inlineStr">
        <is>
          <t>m</t>
        </is>
      </c>
      <c r="F88" t="inlineStr">
        <is>
          <t>Likely input</t>
        </is>
      </c>
      <c r="G88" t="inlineStr">
        <is>
          <t>Verify against product UX/business rules before exposing</t>
        </is>
      </c>
    </row>
    <row r="89">
      <c r="A89" t="inlineStr">
        <is>
          <t>Foot Plate</t>
        </is>
      </c>
      <c r="B89" t="inlineStr">
        <is>
          <t>L9</t>
        </is>
      </c>
      <c r="C89" t="inlineStr">
        <is>
          <t>m | Pekerja</t>
        </is>
      </c>
      <c r="D89" t="n">
        <v>1</v>
      </c>
      <c r="E89" t="inlineStr"/>
      <c r="F89" t="inlineStr">
        <is>
          <t>Likely input</t>
        </is>
      </c>
      <c r="G89" t="inlineStr">
        <is>
          <t>Verify against product UX/business rules before exposing</t>
        </is>
      </c>
    </row>
    <row r="90">
      <c r="A90" t="inlineStr">
        <is>
          <t>Foot Plate</t>
        </is>
      </c>
      <c r="B90" t="inlineStr">
        <is>
          <t>Q9</t>
        </is>
      </c>
      <c r="C90" t="inlineStr">
        <is>
          <t>OH</t>
        </is>
      </c>
      <c r="D90" t="n">
        <v>100000</v>
      </c>
      <c r="E90" t="inlineStr"/>
      <c r="F90" t="inlineStr">
        <is>
          <t>Likely input</t>
        </is>
      </c>
      <c r="G90" t="inlineStr">
        <is>
          <t>Verify against product UX/business rules before exposing</t>
        </is>
      </c>
    </row>
    <row r="91">
      <c r="A91" t="inlineStr">
        <is>
          <t>Foot Plate</t>
        </is>
      </c>
      <c r="B91" t="inlineStr">
        <is>
          <t>D10</t>
        </is>
      </c>
      <c r="C91" t="inlineStr">
        <is>
          <t>b1 | Lebar Tapak 1 | m</t>
        </is>
      </c>
      <c r="D91" t="n">
        <v>0.7</v>
      </c>
      <c r="E91" t="inlineStr">
        <is>
          <t>m</t>
        </is>
      </c>
      <c r="F91" t="inlineStr">
        <is>
          <t>Likely input</t>
        </is>
      </c>
      <c r="G91" t="inlineStr">
        <is>
          <t>Verify against product UX/business rules before exposing</t>
        </is>
      </c>
    </row>
    <row r="92">
      <c r="A92" t="inlineStr">
        <is>
          <t>Foot Plate</t>
        </is>
      </c>
      <c r="B92" t="inlineStr">
        <is>
          <t>L10</t>
        </is>
      </c>
      <c r="C92" t="inlineStr">
        <is>
          <t>m | Tukang</t>
        </is>
      </c>
      <c r="D92" t="n">
        <v>1</v>
      </c>
      <c r="E92" t="inlineStr"/>
      <c r="F92" t="inlineStr">
        <is>
          <t>Likely input</t>
        </is>
      </c>
      <c r="G92" t="inlineStr">
        <is>
          <t>Verify against product UX/business rules before exposing</t>
        </is>
      </c>
    </row>
    <row r="93">
      <c r="A93" t="inlineStr">
        <is>
          <t>Foot Plate</t>
        </is>
      </c>
      <c r="B93" t="inlineStr">
        <is>
          <t>Q10</t>
        </is>
      </c>
      <c r="C93" t="inlineStr">
        <is>
          <t>OH</t>
        </is>
      </c>
      <c r="D93" t="n">
        <v>145000</v>
      </c>
      <c r="E93" t="inlineStr"/>
      <c r="F93" t="inlineStr">
        <is>
          <t>Likely input</t>
        </is>
      </c>
      <c r="G93" t="inlineStr">
        <is>
          <t>Verify against product UX/business rules before exposing</t>
        </is>
      </c>
    </row>
    <row r="94">
      <c r="A94" t="inlineStr">
        <is>
          <t>Foot Plate</t>
        </is>
      </c>
      <c r="B94" t="inlineStr">
        <is>
          <t>D11</t>
        </is>
      </c>
      <c r="C94" t="inlineStr">
        <is>
          <t>b2 | Lebar Tapak 2 | m</t>
        </is>
      </c>
      <c r="D94" t="n">
        <v>0.7</v>
      </c>
      <c r="E94" t="inlineStr">
        <is>
          <t>m</t>
        </is>
      </c>
      <c r="F94" t="inlineStr">
        <is>
          <t>Likely input</t>
        </is>
      </c>
      <c r="G94" t="inlineStr">
        <is>
          <t>Verify against product UX/business rules before exposing</t>
        </is>
      </c>
    </row>
    <row r="95">
      <c r="A95" t="inlineStr">
        <is>
          <t>Foot Plate</t>
        </is>
      </c>
      <c r="B95" t="inlineStr">
        <is>
          <t>L11</t>
        </is>
      </c>
      <c r="C95" t="inlineStr">
        <is>
          <t>m | Kepala Tukang</t>
        </is>
      </c>
      <c r="D95" t="n">
        <v>1</v>
      </c>
      <c r="E95" t="inlineStr"/>
      <c r="F95" t="inlineStr">
        <is>
          <t>Likely input</t>
        </is>
      </c>
      <c r="G95" t="inlineStr">
        <is>
          <t>Verify against product UX/business rules before exposing</t>
        </is>
      </c>
    </row>
    <row r="96">
      <c r="A96" t="inlineStr">
        <is>
          <t>Foot Plate</t>
        </is>
      </c>
      <c r="B96" t="inlineStr">
        <is>
          <t>Q11</t>
        </is>
      </c>
      <c r="C96" t="inlineStr">
        <is>
          <t>OH</t>
        </is>
      </c>
      <c r="D96" t="n">
        <v>175000</v>
      </c>
      <c r="E96" t="inlineStr"/>
      <c r="F96" t="inlineStr">
        <is>
          <t>Likely input</t>
        </is>
      </c>
      <c r="G96" t="inlineStr">
        <is>
          <t>Verify against product UX/business rules before exposing</t>
        </is>
      </c>
    </row>
    <row r="97">
      <c r="A97" t="inlineStr">
        <is>
          <t>Foot Plate</t>
        </is>
      </c>
      <c r="B97" t="inlineStr">
        <is>
          <t>D12</t>
        </is>
      </c>
      <c r="C97" t="inlineStr">
        <is>
          <t>h1 | Tinggi Kolom | m</t>
        </is>
      </c>
      <c r="D97" t="n">
        <v>1.5</v>
      </c>
      <c r="E97" t="inlineStr">
        <is>
          <t>m</t>
        </is>
      </c>
      <c r="F97" t="inlineStr">
        <is>
          <t>Likely input</t>
        </is>
      </c>
      <c r="G97" t="inlineStr">
        <is>
          <t>Verify against product UX/business rules before exposing</t>
        </is>
      </c>
    </row>
    <row r="98">
      <c r="A98" t="inlineStr">
        <is>
          <t>Foot Plate</t>
        </is>
      </c>
      <c r="B98" t="inlineStr">
        <is>
          <t>L12</t>
        </is>
      </c>
      <c r="C98" t="inlineStr">
        <is>
          <t>m | Mandor</t>
        </is>
      </c>
      <c r="D98" t="n">
        <v>1</v>
      </c>
      <c r="E98" t="inlineStr"/>
      <c r="F98" t="inlineStr">
        <is>
          <t>Likely input</t>
        </is>
      </c>
      <c r="G98" t="inlineStr">
        <is>
          <t>Verify against product UX/business rules before exposing</t>
        </is>
      </c>
    </row>
    <row r="99">
      <c r="A99" t="inlineStr">
        <is>
          <t>Foot Plate</t>
        </is>
      </c>
      <c r="B99" t="inlineStr">
        <is>
          <t>Q12</t>
        </is>
      </c>
      <c r="C99" t="inlineStr">
        <is>
          <t>OH</t>
        </is>
      </c>
      <c r="D99" t="n">
        <v>200000</v>
      </c>
      <c r="E99" t="inlineStr"/>
      <c r="F99" t="inlineStr">
        <is>
          <t>Likely input</t>
        </is>
      </c>
      <c r="G99" t="inlineStr">
        <is>
          <t>Verify against product UX/business rules before exposing</t>
        </is>
      </c>
    </row>
    <row r="100">
      <c r="A100" t="inlineStr">
        <is>
          <t>Foot Plate</t>
        </is>
      </c>
      <c r="B100" t="inlineStr">
        <is>
          <t>D14</t>
        </is>
      </c>
      <c r="C100" t="inlineStr">
        <is>
          <t>h2 | Kemiringan Tapak | m</t>
        </is>
      </c>
      <c r="D100" t="n">
        <v>0.1</v>
      </c>
      <c r="E100" t="inlineStr">
        <is>
          <t>m</t>
        </is>
      </c>
      <c r="F100" t="inlineStr">
        <is>
          <t>Likely input</t>
        </is>
      </c>
      <c r="G100" t="inlineStr">
        <is>
          <t>Verify against product UX/business rules before exposing</t>
        </is>
      </c>
    </row>
    <row r="101">
      <c r="A101" t="inlineStr">
        <is>
          <t>Foot Plate</t>
        </is>
      </c>
      <c r="B101" t="inlineStr">
        <is>
          <t>D15</t>
        </is>
      </c>
      <c r="C101" t="inlineStr">
        <is>
          <t>h3 | Tinggi Tapak | m</t>
        </is>
      </c>
      <c r="D101" t="n">
        <v>0.3</v>
      </c>
      <c r="E101" t="inlineStr">
        <is>
          <t>m</t>
        </is>
      </c>
      <c r="F101" t="inlineStr">
        <is>
          <t>Likely input</t>
        </is>
      </c>
      <c r="G101" t="inlineStr">
        <is>
          <t>Verify against product UX/business rules before exposing</t>
        </is>
      </c>
    </row>
    <row r="102">
      <c r="A102" t="inlineStr">
        <is>
          <t>Foot Plate</t>
        </is>
      </c>
      <c r="B102" t="inlineStr">
        <is>
          <t>Q15</t>
        </is>
      </c>
      <c r="C102" t="inlineStr">
        <is>
          <t>batang</t>
        </is>
      </c>
      <c r="D102" t="n">
        <v>196700</v>
      </c>
      <c r="E102" t="inlineStr"/>
      <c r="F102" t="inlineStr">
        <is>
          <t>Likely input</t>
        </is>
      </c>
      <c r="G102" t="inlineStr">
        <is>
          <t>Verify against product UX/business rules before exposing</t>
        </is>
      </c>
    </row>
    <row r="103">
      <c r="A103" t="inlineStr">
        <is>
          <t>Foot Plate</t>
        </is>
      </c>
      <c r="B103" t="inlineStr">
        <is>
          <t>D16</t>
        </is>
      </c>
      <c r="C103" t="inlineStr">
        <is>
          <t>h4 | Tinggi Lantai Kerja | m</t>
        </is>
      </c>
      <c r="D103" t="n">
        <v>0.05</v>
      </c>
      <c r="E103" t="inlineStr">
        <is>
          <t>m</t>
        </is>
      </c>
      <c r="F103" t="inlineStr">
        <is>
          <t>Likely input</t>
        </is>
      </c>
      <c r="G103" t="inlineStr">
        <is>
          <t>Verify against product UX/business rules before exposing</t>
        </is>
      </c>
    </row>
    <row r="104">
      <c r="A104" t="inlineStr">
        <is>
          <t>Foot Plate</t>
        </is>
      </c>
      <c r="B104" t="inlineStr">
        <is>
          <t>Q16</t>
        </is>
      </c>
      <c r="C104" t="inlineStr">
        <is>
          <t>batang</t>
        </is>
      </c>
      <c r="D104" t="n">
        <v>196700</v>
      </c>
      <c r="E104" t="inlineStr"/>
      <c r="F104" t="inlineStr">
        <is>
          <t>Likely input</t>
        </is>
      </c>
      <c r="G104" t="inlineStr">
        <is>
          <t>Verify against product UX/business rules before exposing</t>
        </is>
      </c>
    </row>
    <row r="105">
      <c r="A105" t="inlineStr">
        <is>
          <t>Foot Plate</t>
        </is>
      </c>
      <c r="B105" t="inlineStr">
        <is>
          <t>D17</t>
        </is>
      </c>
      <c r="C105" t="inlineStr">
        <is>
          <t>h5 | Tinggi Urugan Pasir | m</t>
        </is>
      </c>
      <c r="D105" t="n">
        <v>0.1</v>
      </c>
      <c r="E105" t="inlineStr">
        <is>
          <t>m</t>
        </is>
      </c>
      <c r="F105" t="inlineStr">
        <is>
          <t>Likely input</t>
        </is>
      </c>
      <c r="G105" t="inlineStr">
        <is>
          <t>Verify against product UX/business rules before exposing</t>
        </is>
      </c>
    </row>
    <row r="106">
      <c r="A106" t="inlineStr">
        <is>
          <t>Foot Plate</t>
        </is>
      </c>
      <c r="B106" t="inlineStr">
        <is>
          <t>Q17</t>
        </is>
      </c>
      <c r="C106" t="inlineStr">
        <is>
          <t>batang</t>
        </is>
      </c>
      <c r="D106" t="n">
        <v>67800</v>
      </c>
      <c r="E106" t="inlineStr"/>
      <c r="F106" t="inlineStr">
        <is>
          <t>Likely input</t>
        </is>
      </c>
      <c r="G106" t="inlineStr">
        <is>
          <t>Verify against product UX/business rules before exposing</t>
        </is>
      </c>
    </row>
    <row r="107">
      <c r="A107" t="inlineStr">
        <is>
          <t>Foot Plate</t>
        </is>
      </c>
      <c r="B107" t="inlineStr">
        <is>
          <t>D18</t>
        </is>
      </c>
      <c r="C107" t="inlineStr">
        <is>
          <t>Jumlah Pondasi Tapak | unit</t>
        </is>
      </c>
      <c r="D107" t="n">
        <v>5</v>
      </c>
      <c r="E107" t="inlineStr">
        <is>
          <t>unit</t>
        </is>
      </c>
      <c r="F107" t="inlineStr">
        <is>
          <t>Likely input</t>
        </is>
      </c>
      <c r="G107" t="inlineStr">
        <is>
          <t>Verify against product UX/business rules before exposing</t>
        </is>
      </c>
    </row>
    <row r="108">
      <c r="A108" t="inlineStr">
        <is>
          <t>Foot Plate</t>
        </is>
      </c>
      <c r="B108" t="inlineStr">
        <is>
          <t>Q18</t>
        </is>
      </c>
      <c r="C108" t="inlineStr">
        <is>
          <t>batang</t>
        </is>
      </c>
      <c r="D108" t="n">
        <v>117200</v>
      </c>
      <c r="E108" t="inlineStr"/>
      <c r="F108" t="inlineStr">
        <is>
          <t>Likely input</t>
        </is>
      </c>
      <c r="G108" t="inlineStr">
        <is>
          <t>Verify against product UX/business rules before exposing</t>
        </is>
      </c>
    </row>
    <row r="109">
      <c r="A109" t="inlineStr">
        <is>
          <t>Foot Plate</t>
        </is>
      </c>
      <c r="B109" t="inlineStr">
        <is>
          <t>Q19</t>
        </is>
      </c>
      <c r="C109" t="inlineStr">
        <is>
          <t>batang</t>
        </is>
      </c>
      <c r="D109" t="n">
        <v>117200</v>
      </c>
      <c r="E109" t="inlineStr"/>
      <c r="F109" t="inlineStr">
        <is>
          <t>Likely input</t>
        </is>
      </c>
      <c r="G109" t="inlineStr">
        <is>
          <t>Verify against product UX/business rules before exposing</t>
        </is>
      </c>
    </row>
    <row r="110">
      <c r="A110" t="inlineStr">
        <is>
          <t>Foot Plate</t>
        </is>
      </c>
      <c r="B110" t="inlineStr">
        <is>
          <t>D20</t>
        </is>
      </c>
      <c r="C110" t="inlineStr">
        <is>
          <t>d1 | Besi Utama, Ø | mm</t>
        </is>
      </c>
      <c r="D110" t="n">
        <v>16</v>
      </c>
      <c r="E110" t="inlineStr">
        <is>
          <t>mm</t>
        </is>
      </c>
      <c r="F110" t="inlineStr">
        <is>
          <t>Likely input</t>
        </is>
      </c>
      <c r="G110" t="inlineStr">
        <is>
          <t>Verify against product UX/business rules before exposing</t>
        </is>
      </c>
    </row>
    <row r="111">
      <c r="A111" t="inlineStr">
        <is>
          <t>Foot Plate</t>
        </is>
      </c>
      <c r="B111" t="inlineStr">
        <is>
          <t>Q20</t>
        </is>
      </c>
      <c r="C111" t="inlineStr">
        <is>
          <t>batang</t>
        </is>
      </c>
      <c r="D111" t="n">
        <v>67800</v>
      </c>
      <c r="E111" t="inlineStr"/>
      <c r="F111" t="inlineStr">
        <is>
          <t>Likely input</t>
        </is>
      </c>
      <c r="G111" t="inlineStr">
        <is>
          <t>Verify against product UX/business rules before exposing</t>
        </is>
      </c>
    </row>
    <row r="112">
      <c r="A112" t="inlineStr">
        <is>
          <t>Foot Plate</t>
        </is>
      </c>
      <c r="B112" t="inlineStr">
        <is>
          <t>D21</t>
        </is>
      </c>
      <c r="C112" t="inlineStr">
        <is>
          <t>d2 | Besi Support, Ø | mm</t>
        </is>
      </c>
      <c r="D112" t="n">
        <v>16</v>
      </c>
      <c r="E112" t="inlineStr">
        <is>
          <t>mm</t>
        </is>
      </c>
      <c r="F112" t="inlineStr">
        <is>
          <t>Likely input</t>
        </is>
      </c>
      <c r="G112" t="inlineStr">
        <is>
          <t>Verify against product UX/business rules before exposing</t>
        </is>
      </c>
    </row>
    <row r="113">
      <c r="A113" t="inlineStr">
        <is>
          <t>Foot Plate</t>
        </is>
      </c>
      <c r="B113" t="inlineStr">
        <is>
          <t>Q21</t>
        </is>
      </c>
      <c r="C113" t="inlineStr">
        <is>
          <t>kg</t>
        </is>
      </c>
      <c r="D113" t="n">
        <v>18800</v>
      </c>
      <c r="E113" t="inlineStr"/>
      <c r="F113" t="inlineStr">
        <is>
          <t>Likely input</t>
        </is>
      </c>
      <c r="G113" t="inlineStr">
        <is>
          <t>Verify against product UX/business rules before exposing</t>
        </is>
      </c>
    </row>
    <row r="114">
      <c r="A114" t="inlineStr">
        <is>
          <t>Foot Plate</t>
        </is>
      </c>
      <c r="B114" t="inlineStr">
        <is>
          <t>D22</t>
        </is>
      </c>
      <c r="C114" t="inlineStr">
        <is>
          <t>d3 | Besi Sengkang, Ø | mm</t>
        </is>
      </c>
      <c r="D114" t="n">
        <v>10</v>
      </c>
      <c r="E114" t="inlineStr">
        <is>
          <t>mm</t>
        </is>
      </c>
      <c r="F114" t="inlineStr">
        <is>
          <t>Likely input</t>
        </is>
      </c>
      <c r="G114" t="inlineStr">
        <is>
          <t>Verify against product UX/business rules before exposing</t>
        </is>
      </c>
    </row>
    <row r="115">
      <c r="A115" t="inlineStr">
        <is>
          <t>Foot Plate</t>
        </is>
      </c>
      <c r="B115" t="inlineStr">
        <is>
          <t>Q22</t>
        </is>
      </c>
      <c r="C115" t="inlineStr">
        <is>
          <t>m³</t>
        </is>
      </c>
      <c r="D115" t="n">
        <v>8000000</v>
      </c>
      <c r="E115" t="inlineStr"/>
      <c r="F115" t="inlineStr">
        <is>
          <t>Likely input</t>
        </is>
      </c>
      <c r="G115" t="inlineStr">
        <is>
          <t>Verify against product UX/business rules before exposing</t>
        </is>
      </c>
    </row>
    <row r="116">
      <c r="A116" t="inlineStr">
        <is>
          <t>Foot Plate</t>
        </is>
      </c>
      <c r="B116" t="inlineStr">
        <is>
          <t>D23</t>
        </is>
      </c>
      <c r="C116" t="inlineStr">
        <is>
          <t>Kawat Beton, Ø | mm</t>
        </is>
      </c>
      <c r="D116" t="n">
        <v>1.2</v>
      </c>
      <c r="E116" t="inlineStr">
        <is>
          <t>mm</t>
        </is>
      </c>
      <c r="F116" t="inlineStr">
        <is>
          <t>Likely input</t>
        </is>
      </c>
      <c r="G116" t="inlineStr">
        <is>
          <t>Verify against product UX/business rules before exposing</t>
        </is>
      </c>
    </row>
    <row r="117">
      <c r="A117" t="inlineStr">
        <is>
          <t>Foot Plate</t>
        </is>
      </c>
      <c r="B117" t="inlineStr">
        <is>
          <t>Q23</t>
        </is>
      </c>
      <c r="C117" t="inlineStr">
        <is>
          <t>m³</t>
        </is>
      </c>
      <c r="D117" t="n">
        <v>11950000</v>
      </c>
      <c r="E117" t="inlineStr"/>
      <c r="F117" t="inlineStr">
        <is>
          <t>Likely input</t>
        </is>
      </c>
      <c r="G117" t="inlineStr">
        <is>
          <t>Verify against product UX/business rules before exposing</t>
        </is>
      </c>
    </row>
    <row r="118">
      <c r="A118" t="inlineStr">
        <is>
          <t>Foot Plate</t>
        </is>
      </c>
      <c r="B118" t="inlineStr">
        <is>
          <t>Q24</t>
        </is>
      </c>
      <c r="C118" t="inlineStr">
        <is>
          <t>lembar</t>
        </is>
      </c>
      <c r="D118" t="n">
        <v>167300</v>
      </c>
      <c r="E118" t="inlineStr"/>
      <c r="F118" t="inlineStr">
        <is>
          <t>Likely input</t>
        </is>
      </c>
      <c r="G118" t="inlineStr">
        <is>
          <t>Verify against product UX/business rules before exposing</t>
        </is>
      </c>
    </row>
    <row r="119">
      <c r="A119" t="inlineStr">
        <is>
          <t>Foot Plate</t>
        </is>
      </c>
      <c r="B119" t="inlineStr">
        <is>
          <t>D25</t>
        </is>
      </c>
      <c r="C119" t="inlineStr">
        <is>
          <t>Jumlah Besi Utama | bh</t>
        </is>
      </c>
      <c r="D119" t="n">
        <v>3</v>
      </c>
      <c r="E119" t="inlineStr">
        <is>
          <t>bh</t>
        </is>
      </c>
      <c r="F119" t="inlineStr">
        <is>
          <t>Likely input</t>
        </is>
      </c>
      <c r="G119" t="inlineStr">
        <is>
          <t>Verify against product UX/business rules before exposing</t>
        </is>
      </c>
    </row>
    <row r="120">
      <c r="A120" t="inlineStr">
        <is>
          <t>Foot Plate</t>
        </is>
      </c>
      <c r="B120" t="inlineStr">
        <is>
          <t>Q25</t>
        </is>
      </c>
      <c r="C120" t="inlineStr">
        <is>
          <t>batang</t>
        </is>
      </c>
      <c r="D120" t="n">
        <v>35000</v>
      </c>
      <c r="E120" t="inlineStr"/>
      <c r="F120" t="inlineStr">
        <is>
          <t>Likely input</t>
        </is>
      </c>
      <c r="G120" t="inlineStr">
        <is>
          <t>Verify against product UX/business rules before exposing</t>
        </is>
      </c>
    </row>
    <row r="121">
      <c r="A121" t="inlineStr">
        <is>
          <t>Foot Plate</t>
        </is>
      </c>
      <c r="B121" t="inlineStr">
        <is>
          <t>D26</t>
        </is>
      </c>
      <c r="C121" t="inlineStr">
        <is>
          <t>Jumlah Besi Support | bh</t>
        </is>
      </c>
      <c r="D121" t="n">
        <v>3</v>
      </c>
      <c r="E121" t="inlineStr">
        <is>
          <t>bh</t>
        </is>
      </c>
      <c r="F121" t="inlineStr">
        <is>
          <t>Review</t>
        </is>
      </c>
      <c r="G121" t="inlineStr">
        <is>
          <t>Verify against product UX/business rules before exposing</t>
        </is>
      </c>
    </row>
    <row r="122">
      <c r="A122" t="inlineStr">
        <is>
          <t>Foot Plate</t>
        </is>
      </c>
      <c r="B122" t="inlineStr">
        <is>
          <t>Q26</t>
        </is>
      </c>
      <c r="C122" t="inlineStr">
        <is>
          <t>liter</t>
        </is>
      </c>
      <c r="D122" t="n">
        <v>9500</v>
      </c>
      <c r="E122" t="inlineStr"/>
      <c r="F122" t="inlineStr">
        <is>
          <t>Review</t>
        </is>
      </c>
      <c r="G122" t="inlineStr">
        <is>
          <t>Verify against product UX/business rules before exposing</t>
        </is>
      </c>
    </row>
    <row r="123">
      <c r="A123" t="inlineStr">
        <is>
          <t>Foot Plate</t>
        </is>
      </c>
      <c r="B123" t="inlineStr">
        <is>
          <t>D27</t>
        </is>
      </c>
      <c r="C123" t="inlineStr">
        <is>
          <t>r1 | Jarak Sengkang | m</t>
        </is>
      </c>
      <c r="D123" t="n">
        <v>0.15</v>
      </c>
      <c r="E123" t="inlineStr">
        <is>
          <t>m</t>
        </is>
      </c>
      <c r="F123" t="inlineStr">
        <is>
          <t>Review</t>
        </is>
      </c>
      <c r="G123" t="inlineStr">
        <is>
          <t>Verify against product UX/business rules before exposing</t>
        </is>
      </c>
    </row>
    <row r="124">
      <c r="A124" t="inlineStr">
        <is>
          <t>Foot Plate</t>
        </is>
      </c>
      <c r="B124" t="inlineStr">
        <is>
          <t>Q27</t>
        </is>
      </c>
      <c r="C124" t="inlineStr">
        <is>
          <t>kg</t>
        </is>
      </c>
      <c r="D124" t="n">
        <v>20500</v>
      </c>
      <c r="E124" t="inlineStr"/>
      <c r="F124" t="inlineStr">
        <is>
          <t>Review</t>
        </is>
      </c>
      <c r="G124" t="inlineStr">
        <is>
          <t>Verify against product UX/business rules before exposing</t>
        </is>
      </c>
    </row>
    <row r="125">
      <c r="A125" t="inlineStr">
        <is>
          <t>Foot Plate</t>
        </is>
      </c>
      <c r="B125" t="inlineStr">
        <is>
          <t>D28</t>
        </is>
      </c>
      <c r="C125" t="inlineStr">
        <is>
          <t>Panjang Kawat Ikat | m</t>
        </is>
      </c>
      <c r="D125" t="n">
        <v>0.35</v>
      </c>
      <c r="E125" t="inlineStr">
        <is>
          <t>m</t>
        </is>
      </c>
      <c r="F125" t="inlineStr">
        <is>
          <t>Review</t>
        </is>
      </c>
      <c r="G125" t="inlineStr">
        <is>
          <t>Verify against product UX/business rules before exposing</t>
        </is>
      </c>
    </row>
    <row r="126">
      <c r="A126" t="inlineStr">
        <is>
          <t>Foot Plate</t>
        </is>
      </c>
      <c r="B126" t="inlineStr">
        <is>
          <t>Q28</t>
        </is>
      </c>
      <c r="C126" t="inlineStr">
        <is>
          <t>kg</t>
        </is>
      </c>
      <c r="D126" t="n">
        <v>19000</v>
      </c>
      <c r="E126" t="inlineStr"/>
      <c r="F126" t="inlineStr">
        <is>
          <t>Review</t>
        </is>
      </c>
      <c r="G126" t="inlineStr">
        <is>
          <t>Verify against product UX/business rules before exposing</t>
        </is>
      </c>
    </row>
    <row r="127">
      <c r="A127" t="inlineStr">
        <is>
          <t>Foot Plate</t>
        </is>
      </c>
      <c r="B127" t="inlineStr">
        <is>
          <t>Q29</t>
        </is>
      </c>
      <c r="C127" t="inlineStr">
        <is>
          <t>sak</t>
        </is>
      </c>
      <c r="D127" t="n">
        <v>65000</v>
      </c>
      <c r="E127" t="inlineStr"/>
      <c r="F127" t="inlineStr">
        <is>
          <t>Review</t>
        </is>
      </c>
      <c r="G127" t="inlineStr">
        <is>
          <t>Verify against product UX/business rules before exposing</t>
        </is>
      </c>
    </row>
    <row r="128">
      <c r="A128" t="inlineStr">
        <is>
          <t>Foot Plate</t>
        </is>
      </c>
      <c r="B128" t="inlineStr">
        <is>
          <t>D30</t>
        </is>
      </c>
      <c r="C128" t="inlineStr">
        <is>
          <t>d4 | Besi Alas (merah), Ø | mm</t>
        </is>
      </c>
      <c r="D128" t="n">
        <v>13</v>
      </c>
      <c r="E128" t="inlineStr">
        <is>
          <t>mm</t>
        </is>
      </c>
      <c r="F128" t="inlineStr">
        <is>
          <t>Review</t>
        </is>
      </c>
      <c r="G128" t="inlineStr">
        <is>
          <t>Verify against product UX/business rules before exposing</t>
        </is>
      </c>
    </row>
    <row r="129">
      <c r="A129" t="inlineStr">
        <is>
          <t>Foot Plate</t>
        </is>
      </c>
      <c r="B129" t="inlineStr">
        <is>
          <t>Q30</t>
        </is>
      </c>
      <c r="C129" t="inlineStr">
        <is>
          <t>m³</t>
        </is>
      </c>
      <c r="D129" t="n">
        <v>420000</v>
      </c>
      <c r="E129" t="inlineStr"/>
      <c r="F129" t="inlineStr">
        <is>
          <t>Review</t>
        </is>
      </c>
      <c r="G129" t="inlineStr">
        <is>
          <t>Verify against product UX/business rules before exposing</t>
        </is>
      </c>
    </row>
    <row r="130">
      <c r="A130" t="inlineStr">
        <is>
          <t>Foot Plate</t>
        </is>
      </c>
      <c r="B130" t="inlineStr">
        <is>
          <t>D31</t>
        </is>
      </c>
      <c r="C130" t="inlineStr">
        <is>
          <t>d5 | Besi Pembentuk (hijau),Ø | mm</t>
        </is>
      </c>
      <c r="D130" t="n">
        <v>13</v>
      </c>
      <c r="E130" t="inlineStr">
        <is>
          <t>mm</t>
        </is>
      </c>
      <c r="F130" t="inlineStr">
        <is>
          <t>Review</t>
        </is>
      </c>
      <c r="G130" t="inlineStr">
        <is>
          <t>Verify against product UX/business rules before exposing</t>
        </is>
      </c>
    </row>
    <row r="131">
      <c r="A131" t="inlineStr">
        <is>
          <t>Foot Plate</t>
        </is>
      </c>
      <c r="B131" t="inlineStr">
        <is>
          <t>Q31</t>
        </is>
      </c>
      <c r="C131" t="inlineStr">
        <is>
          <t>m³</t>
        </is>
      </c>
      <c r="D131" t="n">
        <v>400000</v>
      </c>
      <c r="E131" t="inlineStr"/>
      <c r="F131" t="inlineStr">
        <is>
          <t>Review</t>
        </is>
      </c>
      <c r="G131" t="inlineStr">
        <is>
          <t>Verify against product UX/business rules before exposing</t>
        </is>
      </c>
    </row>
    <row r="132">
      <c r="A132" t="inlineStr">
        <is>
          <t>Foot Plate</t>
        </is>
      </c>
      <c r="B132" t="inlineStr">
        <is>
          <t>D32</t>
        </is>
      </c>
      <c r="C132" t="inlineStr">
        <is>
          <t>d6 | Besi Kait (kuning), Ø | mm</t>
        </is>
      </c>
      <c r="D132" t="n">
        <v>10</v>
      </c>
      <c r="E132" t="inlineStr">
        <is>
          <t>mm</t>
        </is>
      </c>
      <c r="F132" t="inlineStr">
        <is>
          <t>Review</t>
        </is>
      </c>
      <c r="G132" t="inlineStr">
        <is>
          <t>Verify against product UX/business rules before exposing</t>
        </is>
      </c>
    </row>
    <row r="133">
      <c r="A133" t="inlineStr">
        <is>
          <t>Foot Plate</t>
        </is>
      </c>
      <c r="B133" t="inlineStr">
        <is>
          <t>Q32</t>
        </is>
      </c>
      <c r="C133" t="inlineStr">
        <is>
          <t>liter</t>
        </is>
      </c>
      <c r="D133" t="n">
        <v>200</v>
      </c>
      <c r="E133" t="inlineStr"/>
      <c r="F133" t="inlineStr">
        <is>
          <t>Review</t>
        </is>
      </c>
      <c r="G133" t="inlineStr">
        <is>
          <t>Verify against product UX/business rules before exposing</t>
        </is>
      </c>
    </row>
    <row r="134">
      <c r="A134" t="inlineStr">
        <is>
          <t>Foot Plate</t>
        </is>
      </c>
      <c r="B134" t="inlineStr">
        <is>
          <t>D33</t>
        </is>
      </c>
      <c r="C134" t="inlineStr">
        <is>
          <t>r2 | Jarak Tulangan | m</t>
        </is>
      </c>
      <c r="D134" t="n">
        <v>0.15</v>
      </c>
      <c r="E134" t="inlineStr">
        <is>
          <t>m</t>
        </is>
      </c>
      <c r="F134" t="inlineStr">
        <is>
          <t>Review</t>
        </is>
      </c>
      <c r="G134" t="inlineStr">
        <is>
          <t>Verify against product UX/business rules before exposing</t>
        </is>
      </c>
    </row>
    <row r="135">
      <c r="A135" t="inlineStr">
        <is>
          <t>Foot Plate</t>
        </is>
      </c>
      <c r="B135" t="inlineStr">
        <is>
          <t>Q33</t>
        </is>
      </c>
      <c r="C135" t="inlineStr">
        <is>
          <t>m³</t>
        </is>
      </c>
      <c r="D135" t="n">
        <v>254700</v>
      </c>
      <c r="E135" t="inlineStr"/>
      <c r="F135" t="inlineStr">
        <is>
          <t>Review</t>
        </is>
      </c>
      <c r="G135" t="inlineStr">
        <is>
          <t>Verify against product UX/business rules before exposing</t>
        </is>
      </c>
    </row>
    <row r="136">
      <c r="A136" t="inlineStr">
        <is>
          <t>Foot Plate</t>
        </is>
      </c>
      <c r="B136" t="inlineStr">
        <is>
          <t>D34</t>
        </is>
      </c>
      <c r="C136" t="inlineStr">
        <is>
          <t>Selimut Beton | m</t>
        </is>
      </c>
      <c r="D136" t="n">
        <v>0.03</v>
      </c>
      <c r="E136" t="inlineStr">
        <is>
          <t>m</t>
        </is>
      </c>
      <c r="F136" t="inlineStr">
        <is>
          <t>Review</t>
        </is>
      </c>
      <c r="G136" t="inlineStr">
        <is>
          <t>Verify against product UX/business rules before exposing</t>
        </is>
      </c>
    </row>
    <row r="137">
      <c r="A137" t="inlineStr">
        <is>
          <t>Foot Plate</t>
        </is>
      </c>
      <c r="B137" t="inlineStr">
        <is>
          <t>D35</t>
        </is>
      </c>
      <c r="C137" t="inlineStr">
        <is>
          <t>Massa Jenis Besi, ρ | kg/m3</t>
        </is>
      </c>
      <c r="D137" t="n">
        <v>7850</v>
      </c>
      <c r="E137" t="inlineStr"/>
      <c r="F137" t="inlineStr">
        <is>
          <t>Review</t>
        </is>
      </c>
      <c r="G137" t="inlineStr">
        <is>
          <t>Verify against product UX/business rules before exposing</t>
        </is>
      </c>
    </row>
    <row r="138">
      <c r="A138" t="inlineStr">
        <is>
          <t>Foot Plate</t>
        </is>
      </c>
      <c r="B138" t="inlineStr">
        <is>
          <t>L36</t>
        </is>
      </c>
      <c r="C138" t="inlineStr"/>
      <c r="D138" t="n">
        <v>1</v>
      </c>
      <c r="E138" t="inlineStr"/>
      <c r="F138" t="inlineStr">
        <is>
          <t>Review</t>
        </is>
      </c>
      <c r="G138" t="inlineStr">
        <is>
          <t>Verify against product UX/business rules before exposing</t>
        </is>
      </c>
    </row>
    <row r="139">
      <c r="A139" t="inlineStr">
        <is>
          <t>Foot Plate</t>
        </is>
      </c>
      <c r="B139" t="inlineStr">
        <is>
          <t>D58</t>
        </is>
      </c>
      <c r="C139" t="inlineStr">
        <is>
          <t>Pekerja | OH</t>
        </is>
      </c>
      <c r="D139" t="n">
        <v>0.0016</v>
      </c>
      <c r="E139" t="inlineStr">
        <is>
          <t>OH</t>
        </is>
      </c>
      <c r="F139" t="inlineStr">
        <is>
          <t>Review</t>
        </is>
      </c>
      <c r="G139" t="inlineStr">
        <is>
          <t>Verify against product UX/business rules before exposing</t>
        </is>
      </c>
    </row>
    <row r="140">
      <c r="A140" t="inlineStr">
        <is>
          <t>Foot Plate</t>
        </is>
      </c>
      <c r="B140" t="inlineStr">
        <is>
          <t>D59</t>
        </is>
      </c>
      <c r="C140" t="inlineStr">
        <is>
          <t>Tukang | OH</t>
        </is>
      </c>
      <c r="D140" t="n">
        <v>0.0016</v>
      </c>
      <c r="E140" t="inlineStr">
        <is>
          <t>OH</t>
        </is>
      </c>
      <c r="F140" t="inlineStr">
        <is>
          <t>Review</t>
        </is>
      </c>
      <c r="G140" t="inlineStr">
        <is>
          <t>Verify against product UX/business rules before exposing</t>
        </is>
      </c>
    </row>
    <row r="141">
      <c r="A141" t="inlineStr">
        <is>
          <t>Foot Plate</t>
        </is>
      </c>
      <c r="B141" t="inlineStr">
        <is>
          <t>D60</t>
        </is>
      </c>
      <c r="C141" t="inlineStr">
        <is>
          <t>Kepala Tukang | OH</t>
        </is>
      </c>
      <c r="D141" t="n">
        <v>0.00016</v>
      </c>
      <c r="E141" t="inlineStr">
        <is>
          <t>OH</t>
        </is>
      </c>
      <c r="F141" t="inlineStr">
        <is>
          <t>Review</t>
        </is>
      </c>
      <c r="G141" t="inlineStr">
        <is>
          <t>Verify against product UX/business rules before exposing</t>
        </is>
      </c>
    </row>
    <row r="142">
      <c r="A142" t="inlineStr">
        <is>
          <t>Foot Plate</t>
        </is>
      </c>
      <c r="B142" t="inlineStr">
        <is>
          <t>D61</t>
        </is>
      </c>
      <c r="C142" t="inlineStr">
        <is>
          <t>Mandor | OH</t>
        </is>
      </c>
      <c r="D142" t="n">
        <v>0.00016</v>
      </c>
      <c r="E142" t="inlineStr">
        <is>
          <t>OH</t>
        </is>
      </c>
      <c r="F142" t="inlineStr">
        <is>
          <t>Review</t>
        </is>
      </c>
      <c r="G142" t="inlineStr">
        <is>
          <t>Verify against product UX/business rules before exposing</t>
        </is>
      </c>
    </row>
    <row r="143">
      <c r="A143" t="inlineStr">
        <is>
          <t>Foot Plate</t>
        </is>
      </c>
      <c r="B143" t="inlineStr">
        <is>
          <t>D63</t>
        </is>
      </c>
      <c r="C143" t="inlineStr">
        <is>
          <t>Pekerja | OH</t>
        </is>
      </c>
      <c r="D143" t="n">
        <v>0.66</v>
      </c>
      <c r="E143" t="inlineStr">
        <is>
          <t>OH</t>
        </is>
      </c>
      <c r="F143" t="inlineStr">
        <is>
          <t>Review</t>
        </is>
      </c>
      <c r="G143" t="inlineStr">
        <is>
          <t>Verify against product UX/business rules before exposing</t>
        </is>
      </c>
    </row>
    <row r="144">
      <c r="A144" t="inlineStr">
        <is>
          <t>Foot Plate</t>
        </is>
      </c>
      <c r="B144" t="inlineStr">
        <is>
          <t>D64</t>
        </is>
      </c>
      <c r="C144" t="inlineStr">
        <is>
          <t>Tukang | OH</t>
        </is>
      </c>
      <c r="D144" t="n">
        <v>0.33</v>
      </c>
      <c r="E144" t="inlineStr">
        <is>
          <t>OH</t>
        </is>
      </c>
      <c r="F144" t="inlineStr">
        <is>
          <t>Review</t>
        </is>
      </c>
      <c r="G144" t="inlineStr">
        <is>
          <t>Verify against product UX/business rules before exposing</t>
        </is>
      </c>
    </row>
    <row r="145">
      <c r="A145" t="inlineStr">
        <is>
          <t>Foot Plate</t>
        </is>
      </c>
      <c r="B145" t="inlineStr">
        <is>
          <t>D65</t>
        </is>
      </c>
      <c r="C145" t="inlineStr">
        <is>
          <t>Kepala Tukang | OH</t>
        </is>
      </c>
      <c r="D145" t="n">
        <v>0.033</v>
      </c>
      <c r="E145" t="inlineStr">
        <is>
          <t>OH</t>
        </is>
      </c>
      <c r="F145" t="inlineStr">
        <is>
          <t>Review</t>
        </is>
      </c>
      <c r="G145" t="inlineStr">
        <is>
          <t>Verify against product UX/business rules before exposing</t>
        </is>
      </c>
    </row>
    <row r="146">
      <c r="A146" t="inlineStr">
        <is>
          <t>Foot Plate</t>
        </is>
      </c>
      <c r="B146" t="inlineStr">
        <is>
          <t>D66</t>
        </is>
      </c>
      <c r="C146" t="inlineStr">
        <is>
          <t>Mandor | OH</t>
        </is>
      </c>
      <c r="D146" t="n">
        <v>0.011</v>
      </c>
      <c r="E146" t="inlineStr">
        <is>
          <t>OH</t>
        </is>
      </c>
      <c r="F146" t="inlineStr">
        <is>
          <t>Review</t>
        </is>
      </c>
      <c r="G146" t="inlineStr">
        <is>
          <t>Verify against product UX/business rules before exposing</t>
        </is>
      </c>
    </row>
    <row r="147">
      <c r="A147" t="inlineStr">
        <is>
          <t>Foot Plate</t>
        </is>
      </c>
      <c r="B147" t="inlineStr">
        <is>
          <t>D68</t>
        </is>
      </c>
      <c r="C147" t="inlineStr">
        <is>
          <t>Pekerja | OH</t>
        </is>
      </c>
      <c r="D147" t="n">
        <v>0.52</v>
      </c>
      <c r="E147" t="inlineStr">
        <is>
          <t>OH</t>
        </is>
      </c>
      <c r="F147" t="inlineStr">
        <is>
          <t>Review</t>
        </is>
      </c>
      <c r="G147" t="inlineStr">
        <is>
          <t>Verify against product UX/business rules before exposing</t>
        </is>
      </c>
    </row>
    <row r="148">
      <c r="A148" t="inlineStr">
        <is>
          <t>Foot Plate</t>
        </is>
      </c>
      <c r="B148" t="inlineStr">
        <is>
          <t>D69</t>
        </is>
      </c>
      <c r="C148" t="inlineStr">
        <is>
          <t>Tukang | OH</t>
        </is>
      </c>
      <c r="D148" t="n">
        <v>0.26</v>
      </c>
      <c r="E148" t="inlineStr">
        <is>
          <t>OH</t>
        </is>
      </c>
      <c r="F148" t="inlineStr">
        <is>
          <t>Review</t>
        </is>
      </c>
      <c r="G148" t="inlineStr">
        <is>
          <t>Verify against product UX/business rules before exposing</t>
        </is>
      </c>
    </row>
    <row r="149">
      <c r="A149" t="inlineStr">
        <is>
          <t>Foot Plate</t>
        </is>
      </c>
      <c r="B149" t="inlineStr">
        <is>
          <t>D70</t>
        </is>
      </c>
      <c r="C149" t="inlineStr">
        <is>
          <t>Kepala Tukang | OH</t>
        </is>
      </c>
      <c r="D149" t="n">
        <v>0.026</v>
      </c>
      <c r="E149" t="inlineStr">
        <is>
          <t>OH</t>
        </is>
      </c>
      <c r="F149" t="inlineStr">
        <is>
          <t>Review</t>
        </is>
      </c>
      <c r="G149" t="inlineStr">
        <is>
          <t>Verify against product UX/business rules before exposing</t>
        </is>
      </c>
    </row>
    <row r="150">
      <c r="A150" t="inlineStr">
        <is>
          <t>Foot Plate</t>
        </is>
      </c>
      <c r="B150" t="inlineStr">
        <is>
          <t>D71</t>
        </is>
      </c>
      <c r="C150" t="inlineStr">
        <is>
          <t>Mandor | OH</t>
        </is>
      </c>
      <c r="D150" t="n">
        <v>0.008999999999999999</v>
      </c>
      <c r="E150" t="inlineStr">
        <is>
          <t>OH</t>
        </is>
      </c>
      <c r="F150" t="inlineStr">
        <is>
          <t>Review</t>
        </is>
      </c>
      <c r="G150" t="inlineStr">
        <is>
          <t>Verify against product UX/business rules before exposing</t>
        </is>
      </c>
    </row>
    <row r="151">
      <c r="A151" t="inlineStr">
        <is>
          <t>Foot Plate</t>
        </is>
      </c>
      <c r="B151" t="inlineStr">
        <is>
          <t>D73</t>
        </is>
      </c>
      <c r="C151" t="inlineStr">
        <is>
          <t>Pekerja | OH</t>
        </is>
      </c>
      <c r="D151" t="n">
        <v>1</v>
      </c>
      <c r="E151" t="inlineStr">
        <is>
          <t>OH</t>
        </is>
      </c>
      <c r="F151" t="inlineStr">
        <is>
          <t>Review</t>
        </is>
      </c>
      <c r="G151" t="inlineStr">
        <is>
          <t>Verify against product UX/business rules before exposing</t>
        </is>
      </c>
    </row>
    <row r="152">
      <c r="A152" t="inlineStr">
        <is>
          <t>Foot Plate</t>
        </is>
      </c>
      <c r="B152" t="inlineStr">
        <is>
          <t>D74</t>
        </is>
      </c>
      <c r="C152" t="inlineStr">
        <is>
          <t>Tukang | OH</t>
        </is>
      </c>
      <c r="D152" t="n">
        <v>0.25</v>
      </c>
      <c r="E152" t="inlineStr">
        <is>
          <t>OH</t>
        </is>
      </c>
      <c r="F152" t="inlineStr">
        <is>
          <t>Review</t>
        </is>
      </c>
      <c r="G152" t="inlineStr">
        <is>
          <t>Verify against product UX/business rules before exposing</t>
        </is>
      </c>
    </row>
    <row r="153">
      <c r="A153" t="inlineStr">
        <is>
          <t>Foot Plate</t>
        </is>
      </c>
      <c r="B153" t="inlineStr">
        <is>
          <t>D75</t>
        </is>
      </c>
      <c r="C153" t="inlineStr">
        <is>
          <t>Kepala Tukang | OH</t>
        </is>
      </c>
      <c r="D153" t="n">
        <v>0.025</v>
      </c>
      <c r="E153" t="inlineStr">
        <is>
          <t>OH</t>
        </is>
      </c>
      <c r="F153" t="inlineStr">
        <is>
          <t>Review</t>
        </is>
      </c>
      <c r="G153" t="inlineStr">
        <is>
          <t>Verify against product UX/business rules before exposing</t>
        </is>
      </c>
    </row>
    <row r="154">
      <c r="A154" t="inlineStr">
        <is>
          <t>Foot Plate</t>
        </is>
      </c>
      <c r="B154" t="inlineStr">
        <is>
          <t>D76</t>
        </is>
      </c>
      <c r="C154" t="inlineStr">
        <is>
          <t>Mandor | OH</t>
        </is>
      </c>
      <c r="D154" t="n">
        <v>0.1</v>
      </c>
      <c r="E154" t="inlineStr">
        <is>
          <t>OH</t>
        </is>
      </c>
      <c r="F154" t="inlineStr">
        <is>
          <t>Review</t>
        </is>
      </c>
      <c r="G154" t="inlineStr">
        <is>
          <t>Verify against product UX/business rules before exposing</t>
        </is>
      </c>
    </row>
    <row r="155">
      <c r="A155" t="inlineStr">
        <is>
          <t>Foot Plate</t>
        </is>
      </c>
      <c r="B155" t="inlineStr">
        <is>
          <t>D81</t>
        </is>
      </c>
      <c r="C155" t="inlineStr">
        <is>
          <t>Pasir Urug | m3</t>
        </is>
      </c>
      <c r="D155" t="n">
        <v>1.2</v>
      </c>
      <c r="E155" t="inlineStr"/>
      <c r="F155" t="inlineStr">
        <is>
          <t>Review</t>
        </is>
      </c>
      <c r="G155" t="inlineStr">
        <is>
          <t>Verify against product UX/business rules before exposing</t>
        </is>
      </c>
    </row>
    <row r="156">
      <c r="A156" t="inlineStr">
        <is>
          <t>Foot Plate</t>
        </is>
      </c>
      <c r="B156" t="inlineStr">
        <is>
          <t>D84</t>
        </is>
      </c>
      <c r="C156" t="inlineStr">
        <is>
          <t>Kayu papan kelas III | m3</t>
        </is>
      </c>
      <c r="D156" t="n">
        <v>0.016</v>
      </c>
      <c r="E156" t="inlineStr"/>
      <c r="F156" t="inlineStr">
        <is>
          <t>Review</t>
        </is>
      </c>
      <c r="G156" t="inlineStr">
        <is>
          <t>Verify against product UX/business rules before exposing</t>
        </is>
      </c>
    </row>
    <row r="157">
      <c r="A157" t="inlineStr">
        <is>
          <t>Foot Plate</t>
        </is>
      </c>
      <c r="B157" t="inlineStr">
        <is>
          <t>D85</t>
        </is>
      </c>
      <c r="C157" t="inlineStr">
        <is>
          <t>Paku 4 inch | kg</t>
        </is>
      </c>
      <c r="D157" t="n">
        <v>0.3</v>
      </c>
      <c r="E157" t="inlineStr">
        <is>
          <t>kg</t>
        </is>
      </c>
      <c r="F157" t="inlineStr">
        <is>
          <t>Review</t>
        </is>
      </c>
      <c r="G157" t="inlineStr">
        <is>
          <t>Verify against product UX/business rules before exposing</t>
        </is>
      </c>
    </row>
    <row r="158">
      <c r="A158" t="inlineStr">
        <is>
          <t>Foot Plate</t>
        </is>
      </c>
      <c r="B158" t="inlineStr">
        <is>
          <t>D86</t>
        </is>
      </c>
      <c r="C158" t="inlineStr">
        <is>
          <t>Minyak bekisting | ltr</t>
        </is>
      </c>
      <c r="D158" t="n">
        <v>0.1</v>
      </c>
      <c r="E158" t="inlineStr"/>
      <c r="F158" t="inlineStr">
        <is>
          <t>Review</t>
        </is>
      </c>
      <c r="G158" t="inlineStr">
        <is>
          <t>Verify against product UX/business rules before exposing</t>
        </is>
      </c>
    </row>
    <row r="159">
      <c r="A159" t="inlineStr">
        <is>
          <t>Foot Plate</t>
        </is>
      </c>
      <c r="B159" t="inlineStr">
        <is>
          <t>D89</t>
        </is>
      </c>
      <c r="C159" t="inlineStr">
        <is>
          <t>Kayu balok 6/12 kelas II | m3</t>
        </is>
      </c>
      <c r="D159" t="n">
        <v>0.00465</v>
      </c>
      <c r="E159" t="inlineStr"/>
      <c r="F159" t="inlineStr">
        <is>
          <t>Review</t>
        </is>
      </c>
      <c r="G159" t="inlineStr">
        <is>
          <t>Verify against product UX/business rules before exposing</t>
        </is>
      </c>
    </row>
    <row r="160">
      <c r="A160" t="inlineStr">
        <is>
          <t>Foot Plate</t>
        </is>
      </c>
      <c r="B160" t="inlineStr">
        <is>
          <t>D90</t>
        </is>
      </c>
      <c r="C160" t="inlineStr">
        <is>
          <t>Plywood 12 mm | lbr</t>
        </is>
      </c>
      <c r="D160" t="n">
        <v>0.12705</v>
      </c>
      <c r="E160" t="inlineStr"/>
      <c r="F160" t="inlineStr">
        <is>
          <t>Review</t>
        </is>
      </c>
      <c r="G160" t="inlineStr">
        <is>
          <t>Verify against product UX/business rules before exposing</t>
        </is>
      </c>
    </row>
    <row r="161">
      <c r="A161" t="inlineStr">
        <is>
          <t>Foot Plate</t>
        </is>
      </c>
      <c r="B161" t="inlineStr">
        <is>
          <t>D91</t>
        </is>
      </c>
      <c r="C161" t="inlineStr">
        <is>
          <t>Dolken kayu φ 8-10 (4m) | btg</t>
        </is>
      </c>
      <c r="D161" t="n">
        <v>0.65</v>
      </c>
      <c r="E161" t="inlineStr"/>
      <c r="F161" t="inlineStr">
        <is>
          <t>Review</t>
        </is>
      </c>
      <c r="G161" t="inlineStr">
        <is>
          <t>Verify against product UX/business rules before exposing</t>
        </is>
      </c>
    </row>
    <row r="162">
      <c r="A162" t="inlineStr">
        <is>
          <t>Foot Plate</t>
        </is>
      </c>
      <c r="B162" t="inlineStr">
        <is>
          <t>D92</t>
        </is>
      </c>
      <c r="C162" t="inlineStr">
        <is>
          <t>Paku 12 cm | kg</t>
        </is>
      </c>
      <c r="D162" t="n">
        <v>0.4</v>
      </c>
      <c r="E162" t="inlineStr">
        <is>
          <t>kg</t>
        </is>
      </c>
      <c r="F162" t="inlineStr">
        <is>
          <t>Review</t>
        </is>
      </c>
      <c r="G162" t="inlineStr">
        <is>
          <t>Verify against product UX/business rules before exposing</t>
        </is>
      </c>
    </row>
    <row r="163">
      <c r="A163" t="inlineStr">
        <is>
          <t>Foot Plate</t>
        </is>
      </c>
      <c r="B163" t="inlineStr">
        <is>
          <t>D93</t>
        </is>
      </c>
      <c r="C163" t="inlineStr">
        <is>
          <t>Minyak bekisting | ltr</t>
        </is>
      </c>
      <c r="D163" t="n">
        <v>0.2</v>
      </c>
      <c r="E163" t="inlineStr"/>
      <c r="F163" t="inlineStr">
        <is>
          <t>Review</t>
        </is>
      </c>
      <c r="G163" t="inlineStr">
        <is>
          <t>Verify against product UX/business rules before exposing</t>
        </is>
      </c>
    </row>
    <row r="164">
      <c r="A164" t="inlineStr">
        <is>
          <t>Foot Plate</t>
        </is>
      </c>
      <c r="B164" t="inlineStr">
        <is>
          <t>D96</t>
        </is>
      </c>
      <c r="C164" t="inlineStr">
        <is>
          <t>Semen Portland (PC) | kg</t>
        </is>
      </c>
      <c r="D164" t="n">
        <v>407</v>
      </c>
      <c r="E164" t="inlineStr">
        <is>
          <t>kg</t>
        </is>
      </c>
      <c r="F164" t="inlineStr">
        <is>
          <t>Review</t>
        </is>
      </c>
      <c r="G164" t="inlineStr">
        <is>
          <t>Verify against product UX/business rules before exposing</t>
        </is>
      </c>
    </row>
    <row r="165">
      <c r="A165" t="inlineStr">
        <is>
          <t>Foot Plate</t>
        </is>
      </c>
      <c r="B165" t="inlineStr">
        <is>
          <t>D97</t>
        </is>
      </c>
      <c r="C165" t="inlineStr">
        <is>
          <t>Pasir beton | kg</t>
        </is>
      </c>
      <c r="D165" t="n">
        <v>731</v>
      </c>
      <c r="E165" t="inlineStr">
        <is>
          <t>kg</t>
        </is>
      </c>
      <c r="F165" t="inlineStr">
        <is>
          <t>Review</t>
        </is>
      </c>
      <c r="G165" t="inlineStr">
        <is>
          <t>Verify against product UX/business rules before exposing</t>
        </is>
      </c>
    </row>
    <row r="166">
      <c r="A166" t="inlineStr">
        <is>
          <t>Foot Plate</t>
        </is>
      </c>
      <c r="B166" t="inlineStr">
        <is>
          <t>D98</t>
        </is>
      </c>
      <c r="C166" t="inlineStr">
        <is>
          <t>Batu split 2/3 | kg</t>
        </is>
      </c>
      <c r="D166" t="n">
        <v>1009</v>
      </c>
      <c r="E166" t="inlineStr">
        <is>
          <t>kg</t>
        </is>
      </c>
      <c r="F166" t="inlineStr">
        <is>
          <t>Review</t>
        </is>
      </c>
      <c r="G166" t="inlineStr">
        <is>
          <t>Verify against product UX/business rules before exposing</t>
        </is>
      </c>
    </row>
    <row r="167">
      <c r="A167" t="inlineStr">
        <is>
          <t>Foot Plate</t>
        </is>
      </c>
      <c r="B167" t="inlineStr">
        <is>
          <t>D99</t>
        </is>
      </c>
      <c r="C167" t="inlineStr">
        <is>
          <t>Air | ltr</t>
        </is>
      </c>
      <c r="D167" t="n">
        <v>202</v>
      </c>
      <c r="E167" t="inlineStr"/>
      <c r="F167" t="inlineStr">
        <is>
          <t>Review</t>
        </is>
      </c>
      <c r="G167" t="inlineStr">
        <is>
          <t>Verify against product UX/business rules before exposing</t>
        </is>
      </c>
    </row>
    <row r="168">
      <c r="A168" t="inlineStr">
        <is>
          <t>Sloof</t>
        </is>
      </c>
      <c r="B168" t="inlineStr">
        <is>
          <t>D9</t>
        </is>
      </c>
      <c r="C168" t="inlineStr">
        <is>
          <t>P | Panjang sloof | m</t>
        </is>
      </c>
      <c r="D168" t="n">
        <v>3</v>
      </c>
      <c r="E168" t="inlineStr">
        <is>
          <t>m</t>
        </is>
      </c>
      <c r="F168" t="inlineStr">
        <is>
          <t>Likely input</t>
        </is>
      </c>
      <c r="G168" t="inlineStr">
        <is>
          <t>Verify against product UX/business rules before exposing</t>
        </is>
      </c>
    </row>
    <row r="169">
      <c r="A169" t="inlineStr">
        <is>
          <t>Sloof</t>
        </is>
      </c>
      <c r="B169" t="inlineStr">
        <is>
          <t>L9</t>
        </is>
      </c>
      <c r="C169" t="inlineStr">
        <is>
          <t>m | Pekerja</t>
        </is>
      </c>
      <c r="D169" t="n">
        <v>1</v>
      </c>
      <c r="E169" t="inlineStr"/>
      <c r="F169" t="inlineStr">
        <is>
          <t>Likely input</t>
        </is>
      </c>
      <c r="G169" t="inlineStr">
        <is>
          <t>Verify against product UX/business rules before exposing</t>
        </is>
      </c>
    </row>
    <row r="170">
      <c r="A170" t="inlineStr">
        <is>
          <t>Sloof</t>
        </is>
      </c>
      <c r="B170" t="inlineStr">
        <is>
          <t>Q9</t>
        </is>
      </c>
      <c r="C170" t="inlineStr">
        <is>
          <t>OH</t>
        </is>
      </c>
      <c r="D170" t="n">
        <v>100000</v>
      </c>
      <c r="E170" t="inlineStr"/>
      <c r="F170" t="inlineStr">
        <is>
          <t>Likely input</t>
        </is>
      </c>
      <c r="G170" t="inlineStr">
        <is>
          <t>Verify against product UX/business rules before exposing</t>
        </is>
      </c>
    </row>
    <row r="171">
      <c r="A171" t="inlineStr">
        <is>
          <t>Sloof</t>
        </is>
      </c>
      <c r="B171" t="inlineStr">
        <is>
          <t>D10</t>
        </is>
      </c>
      <c r="C171" t="inlineStr">
        <is>
          <t>b | Lebar Sloof | m</t>
        </is>
      </c>
      <c r="D171" t="n">
        <v>0.2</v>
      </c>
      <c r="E171" t="inlineStr">
        <is>
          <t>m</t>
        </is>
      </c>
      <c r="F171" t="inlineStr">
        <is>
          <t>Likely input</t>
        </is>
      </c>
      <c r="G171" t="inlineStr">
        <is>
          <t>Verify against product UX/business rules before exposing</t>
        </is>
      </c>
    </row>
    <row r="172">
      <c r="A172" t="inlineStr">
        <is>
          <t>Sloof</t>
        </is>
      </c>
      <c r="B172" t="inlineStr">
        <is>
          <t>L10</t>
        </is>
      </c>
      <c r="C172" t="inlineStr">
        <is>
          <t>m | Tukang</t>
        </is>
      </c>
      <c r="D172" t="n">
        <v>1</v>
      </c>
      <c r="E172" t="inlineStr"/>
      <c r="F172" t="inlineStr">
        <is>
          <t>Likely input</t>
        </is>
      </c>
      <c r="G172" t="inlineStr">
        <is>
          <t>Verify against product UX/business rules before exposing</t>
        </is>
      </c>
    </row>
    <row r="173">
      <c r="A173" t="inlineStr">
        <is>
          <t>Sloof</t>
        </is>
      </c>
      <c r="B173" t="inlineStr">
        <is>
          <t>Q10</t>
        </is>
      </c>
      <c r="C173" t="inlineStr">
        <is>
          <t>OH</t>
        </is>
      </c>
      <c r="D173" t="n">
        <v>145000</v>
      </c>
      <c r="E173" t="inlineStr"/>
      <c r="F173" t="inlineStr">
        <is>
          <t>Likely input</t>
        </is>
      </c>
      <c r="G173" t="inlineStr">
        <is>
          <t>Verify against product UX/business rules before exposing</t>
        </is>
      </c>
    </row>
    <row r="174">
      <c r="A174" t="inlineStr">
        <is>
          <t>Sloof</t>
        </is>
      </c>
      <c r="B174" t="inlineStr">
        <is>
          <t>D11</t>
        </is>
      </c>
      <c r="C174" t="inlineStr">
        <is>
          <t>h | Tinggi Sloof | m</t>
        </is>
      </c>
      <c r="D174" t="n">
        <v>0.3</v>
      </c>
      <c r="E174" t="inlineStr">
        <is>
          <t>m</t>
        </is>
      </c>
      <c r="F174" t="inlineStr">
        <is>
          <t>Likely input</t>
        </is>
      </c>
      <c r="G174" t="inlineStr">
        <is>
          <t>Verify against product UX/business rules before exposing</t>
        </is>
      </c>
    </row>
    <row r="175">
      <c r="A175" t="inlineStr">
        <is>
          <t>Sloof</t>
        </is>
      </c>
      <c r="B175" t="inlineStr">
        <is>
          <t>L11</t>
        </is>
      </c>
      <c r="C175" t="inlineStr">
        <is>
          <t>m | Kepala Tukang</t>
        </is>
      </c>
      <c r="D175" t="n">
        <v>1</v>
      </c>
      <c r="E175" t="inlineStr"/>
      <c r="F175" t="inlineStr">
        <is>
          <t>Likely input</t>
        </is>
      </c>
      <c r="G175" t="inlineStr">
        <is>
          <t>Verify against product UX/business rules before exposing</t>
        </is>
      </c>
    </row>
    <row r="176">
      <c r="A176" t="inlineStr">
        <is>
          <t>Sloof</t>
        </is>
      </c>
      <c r="B176" t="inlineStr">
        <is>
          <t>Q11</t>
        </is>
      </c>
      <c r="C176" t="inlineStr">
        <is>
          <t>OH</t>
        </is>
      </c>
      <c r="D176" t="n">
        <v>175000</v>
      </c>
      <c r="E176" t="inlineStr"/>
      <c r="F176" t="inlineStr">
        <is>
          <t>Likely input</t>
        </is>
      </c>
      <c r="G176" t="inlineStr">
        <is>
          <t>Verify against product UX/business rules before exposing</t>
        </is>
      </c>
    </row>
    <row r="177">
      <c r="A177" t="inlineStr">
        <is>
          <t>Sloof</t>
        </is>
      </c>
      <c r="B177" t="inlineStr">
        <is>
          <t>D12</t>
        </is>
      </c>
      <c r="C177" t="inlineStr">
        <is>
          <t>Jumlah sloof | unit</t>
        </is>
      </c>
      <c r="D177" t="n">
        <v>5</v>
      </c>
      <c r="E177" t="inlineStr">
        <is>
          <t>unit</t>
        </is>
      </c>
      <c r="F177" t="inlineStr">
        <is>
          <t>Likely input</t>
        </is>
      </c>
      <c r="G177" t="inlineStr">
        <is>
          <t>Verify against product UX/business rules before exposing</t>
        </is>
      </c>
    </row>
    <row r="178">
      <c r="A178" t="inlineStr">
        <is>
          <t>Sloof</t>
        </is>
      </c>
      <c r="B178" t="inlineStr">
        <is>
          <t>L12</t>
        </is>
      </c>
      <c r="C178" t="inlineStr">
        <is>
          <t>m | Mandor</t>
        </is>
      </c>
      <c r="D178" t="n">
        <v>1</v>
      </c>
      <c r="E178" t="inlineStr"/>
      <c r="F178" t="inlineStr">
        <is>
          <t>Likely input</t>
        </is>
      </c>
      <c r="G178" t="inlineStr">
        <is>
          <t>Verify against product UX/business rules before exposing</t>
        </is>
      </c>
    </row>
    <row r="179">
      <c r="A179" t="inlineStr">
        <is>
          <t>Sloof</t>
        </is>
      </c>
      <c r="B179" t="inlineStr">
        <is>
          <t>Q12</t>
        </is>
      </c>
      <c r="C179" t="inlineStr">
        <is>
          <t>OH</t>
        </is>
      </c>
      <c r="D179" t="n">
        <v>200000</v>
      </c>
      <c r="E179" t="inlineStr"/>
      <c r="F179" t="inlineStr">
        <is>
          <t>Likely input</t>
        </is>
      </c>
      <c r="G179" t="inlineStr">
        <is>
          <t>Verify against product UX/business rules before exposing</t>
        </is>
      </c>
    </row>
    <row r="180">
      <c r="A180" t="inlineStr">
        <is>
          <t>Sloof</t>
        </is>
      </c>
      <c r="B180" t="inlineStr">
        <is>
          <t>D14</t>
        </is>
      </c>
      <c r="C180" t="inlineStr">
        <is>
          <t>Besi tulangan 1, Ø | mm</t>
        </is>
      </c>
      <c r="D180" t="n">
        <v>10</v>
      </c>
      <c r="E180" t="inlineStr">
        <is>
          <t>mm</t>
        </is>
      </c>
      <c r="F180" t="inlineStr">
        <is>
          <t>Likely input</t>
        </is>
      </c>
      <c r="G180" t="inlineStr">
        <is>
          <t>Verify against product UX/business rules before exposing</t>
        </is>
      </c>
    </row>
    <row r="181">
      <c r="A181" t="inlineStr">
        <is>
          <t>Sloof</t>
        </is>
      </c>
      <c r="B181" t="inlineStr">
        <is>
          <t>D15</t>
        </is>
      </c>
      <c r="C181" t="inlineStr">
        <is>
          <t>Besi tulangan 2, Ø | mm</t>
        </is>
      </c>
      <c r="D181" t="n">
        <v>8</v>
      </c>
      <c r="E181" t="inlineStr">
        <is>
          <t>mm</t>
        </is>
      </c>
      <c r="F181" t="inlineStr">
        <is>
          <t>Likely input</t>
        </is>
      </c>
      <c r="G181" t="inlineStr">
        <is>
          <t>Verify against product UX/business rules before exposing</t>
        </is>
      </c>
    </row>
    <row r="182">
      <c r="A182" t="inlineStr">
        <is>
          <t>Sloof</t>
        </is>
      </c>
      <c r="B182" t="inlineStr">
        <is>
          <t>Q15</t>
        </is>
      </c>
      <c r="C182" t="inlineStr">
        <is>
          <t>batang</t>
        </is>
      </c>
      <c r="D182" t="n">
        <v>67800</v>
      </c>
      <c r="E182" t="inlineStr"/>
      <c r="F182" t="inlineStr">
        <is>
          <t>Likely input</t>
        </is>
      </c>
      <c r="G182" t="inlineStr">
        <is>
          <t>Verify against product UX/business rules before exposing</t>
        </is>
      </c>
    </row>
    <row r="183">
      <c r="A183" t="inlineStr">
        <is>
          <t>Sloof</t>
        </is>
      </c>
      <c r="B183" t="inlineStr">
        <is>
          <t>D16</t>
        </is>
      </c>
      <c r="C183" t="inlineStr">
        <is>
          <t>Besi sengkang, Ø | mm</t>
        </is>
      </c>
      <c r="D183" t="n">
        <v>6</v>
      </c>
      <c r="E183" t="inlineStr">
        <is>
          <t>mm</t>
        </is>
      </c>
      <c r="F183" t="inlineStr">
        <is>
          <t>Likely input</t>
        </is>
      </c>
      <c r="G183" t="inlineStr">
        <is>
          <t>Verify against product UX/business rules before exposing</t>
        </is>
      </c>
    </row>
    <row r="184">
      <c r="A184" t="inlineStr">
        <is>
          <t>Sloof</t>
        </is>
      </c>
      <c r="B184" t="inlineStr">
        <is>
          <t>Q16</t>
        </is>
      </c>
      <c r="C184" t="inlineStr">
        <is>
          <t>batang</t>
        </is>
      </c>
      <c r="D184" t="n">
        <v>47500</v>
      </c>
      <c r="E184" t="inlineStr"/>
      <c r="F184" t="inlineStr">
        <is>
          <t>Likely input</t>
        </is>
      </c>
      <c r="G184" t="inlineStr">
        <is>
          <t>Verify against product UX/business rules before exposing</t>
        </is>
      </c>
    </row>
    <row r="185">
      <c r="A185" t="inlineStr">
        <is>
          <t>Sloof</t>
        </is>
      </c>
      <c r="B185" t="inlineStr">
        <is>
          <t>D17</t>
        </is>
      </c>
      <c r="C185" t="inlineStr">
        <is>
          <t>Kawat beton, Ø | mm</t>
        </is>
      </c>
      <c r="D185" t="n">
        <v>1.2</v>
      </c>
      <c r="E185" t="inlineStr">
        <is>
          <t>mm</t>
        </is>
      </c>
      <c r="F185" t="inlineStr">
        <is>
          <t>Likely input</t>
        </is>
      </c>
      <c r="G185" t="inlineStr">
        <is>
          <t>Verify against product UX/business rules before exposing</t>
        </is>
      </c>
    </row>
    <row r="186">
      <c r="A186" t="inlineStr">
        <is>
          <t>Sloof</t>
        </is>
      </c>
      <c r="B186" t="inlineStr">
        <is>
          <t>Q17</t>
        </is>
      </c>
      <c r="C186" t="inlineStr">
        <is>
          <t>batang</t>
        </is>
      </c>
      <c r="D186" t="n">
        <v>36053</v>
      </c>
      <c r="E186" t="inlineStr"/>
      <c r="F186" t="inlineStr">
        <is>
          <t>Likely input</t>
        </is>
      </c>
      <c r="G186" t="inlineStr">
        <is>
          <t>Verify against product UX/business rules before exposing</t>
        </is>
      </c>
    </row>
    <row r="187">
      <c r="A187" t="inlineStr">
        <is>
          <t>Sloof</t>
        </is>
      </c>
      <c r="B187" t="inlineStr">
        <is>
          <t>Q18</t>
        </is>
      </c>
      <c r="C187" t="inlineStr">
        <is>
          <t>kg</t>
        </is>
      </c>
      <c r="D187" t="n">
        <v>18800</v>
      </c>
      <c r="E187" t="inlineStr"/>
      <c r="F187" t="inlineStr">
        <is>
          <t>Likely input</t>
        </is>
      </c>
      <c r="G187" t="inlineStr">
        <is>
          <t>Verify against product UX/business rules before exposing</t>
        </is>
      </c>
    </row>
    <row r="188">
      <c r="A188" t="inlineStr">
        <is>
          <t>Sloof</t>
        </is>
      </c>
      <c r="B188" t="inlineStr">
        <is>
          <t>D19</t>
        </is>
      </c>
      <c r="C188" t="inlineStr">
        <is>
          <t>Jumlah besi tulangan 1 | bh</t>
        </is>
      </c>
      <c r="D188" t="n">
        <v>4</v>
      </c>
      <c r="E188" t="inlineStr">
        <is>
          <t>bh</t>
        </is>
      </c>
      <c r="F188" t="inlineStr">
        <is>
          <t>Likely input</t>
        </is>
      </c>
      <c r="G188" t="inlineStr">
        <is>
          <t>Verify against product UX/business rules before exposing</t>
        </is>
      </c>
    </row>
    <row r="189">
      <c r="A189" t="inlineStr">
        <is>
          <t>Sloof</t>
        </is>
      </c>
      <c r="B189" t="inlineStr">
        <is>
          <t>Q19</t>
        </is>
      </c>
      <c r="C189" t="inlineStr">
        <is>
          <t>m³</t>
        </is>
      </c>
      <c r="D189" t="n">
        <v>8000000</v>
      </c>
      <c r="E189" t="inlineStr"/>
      <c r="F189" t="inlineStr">
        <is>
          <t>Likely input</t>
        </is>
      </c>
      <c r="G189" t="inlineStr">
        <is>
          <t>Verify against product UX/business rules before exposing</t>
        </is>
      </c>
    </row>
    <row r="190">
      <c r="A190" t="inlineStr">
        <is>
          <t>Sloof</t>
        </is>
      </c>
      <c r="B190" t="inlineStr">
        <is>
          <t>D20</t>
        </is>
      </c>
      <c r="C190" t="inlineStr">
        <is>
          <t>Jumlah besi tulangan 2 | bh</t>
        </is>
      </c>
      <c r="D190" t="n">
        <v>2</v>
      </c>
      <c r="E190" t="inlineStr">
        <is>
          <t>bh</t>
        </is>
      </c>
      <c r="F190" t="inlineStr">
        <is>
          <t>Likely input</t>
        </is>
      </c>
      <c r="G190" t="inlineStr">
        <is>
          <t>Verify against product UX/business rules before exposing</t>
        </is>
      </c>
    </row>
    <row r="191">
      <c r="A191" t="inlineStr">
        <is>
          <t>Sloof</t>
        </is>
      </c>
      <c r="B191" t="inlineStr">
        <is>
          <t>Q20</t>
        </is>
      </c>
      <c r="C191" t="inlineStr">
        <is>
          <t>kg</t>
        </is>
      </c>
      <c r="D191" t="n">
        <v>19000</v>
      </c>
      <c r="E191" t="inlineStr"/>
      <c r="F191" t="inlineStr">
        <is>
          <t>Likely input</t>
        </is>
      </c>
      <c r="G191" t="inlineStr">
        <is>
          <t>Verify against product UX/business rules before exposing</t>
        </is>
      </c>
    </row>
    <row r="192">
      <c r="A192" t="inlineStr">
        <is>
          <t>Sloof</t>
        </is>
      </c>
      <c r="B192" t="inlineStr">
        <is>
          <t>D21</t>
        </is>
      </c>
      <c r="C192" t="inlineStr">
        <is>
          <t>Jarak sengkang tumpuan | cm</t>
        </is>
      </c>
      <c r="D192" t="n">
        <v>15</v>
      </c>
      <c r="E192" t="inlineStr">
        <is>
          <t>cm</t>
        </is>
      </c>
      <c r="F192" t="inlineStr">
        <is>
          <t>Likely input</t>
        </is>
      </c>
      <c r="G192" t="inlineStr">
        <is>
          <t>Verify against product UX/business rules before exposing</t>
        </is>
      </c>
    </row>
    <row r="193">
      <c r="A193" t="inlineStr">
        <is>
          <t>Sloof</t>
        </is>
      </c>
      <c r="B193" t="inlineStr">
        <is>
          <t>Q21</t>
        </is>
      </c>
      <c r="C193" t="inlineStr">
        <is>
          <t>liter</t>
        </is>
      </c>
      <c r="D193" t="n">
        <v>16800</v>
      </c>
      <c r="E193" t="inlineStr"/>
      <c r="F193" t="inlineStr">
        <is>
          <t>Likely input</t>
        </is>
      </c>
      <c r="G193" t="inlineStr">
        <is>
          <t>Verify against product UX/business rules before exposing</t>
        </is>
      </c>
    </row>
    <row r="194">
      <c r="A194" t="inlineStr">
        <is>
          <t>Sloof</t>
        </is>
      </c>
      <c r="B194" t="inlineStr">
        <is>
          <t>D22</t>
        </is>
      </c>
      <c r="C194" t="inlineStr">
        <is>
          <t>Jarak sengkang lapangan | cm</t>
        </is>
      </c>
      <c r="D194" t="n">
        <v>20</v>
      </c>
      <c r="E194" t="inlineStr">
        <is>
          <t>cm</t>
        </is>
      </c>
      <c r="F194" t="inlineStr">
        <is>
          <t>Likely input</t>
        </is>
      </c>
      <c r="G194" t="inlineStr">
        <is>
          <t>Verify against product UX/business rules before exposing</t>
        </is>
      </c>
    </row>
    <row r="195">
      <c r="A195" t="inlineStr">
        <is>
          <t>Sloof</t>
        </is>
      </c>
      <c r="B195" t="inlineStr">
        <is>
          <t>Q22</t>
        </is>
      </c>
      <c r="C195" t="inlineStr">
        <is>
          <t>sak</t>
        </is>
      </c>
      <c r="D195" t="n">
        <v>65000</v>
      </c>
      <c r="E195" t="inlineStr"/>
      <c r="F195" t="inlineStr">
        <is>
          <t>Likely input</t>
        </is>
      </c>
      <c r="G195" t="inlineStr">
        <is>
          <t>Verify against product UX/business rules before exposing</t>
        </is>
      </c>
    </row>
    <row r="196">
      <c r="A196" t="inlineStr">
        <is>
          <t>Sloof</t>
        </is>
      </c>
      <c r="B196" t="inlineStr">
        <is>
          <t>Q23</t>
        </is>
      </c>
      <c r="C196" t="inlineStr">
        <is>
          <t>m³</t>
        </is>
      </c>
      <c r="D196" t="n">
        <v>420000</v>
      </c>
      <c r="E196" t="inlineStr"/>
      <c r="F196" t="inlineStr">
        <is>
          <t>Likely input</t>
        </is>
      </c>
      <c r="G196" t="inlineStr">
        <is>
          <t>Verify against product UX/business rules before exposing</t>
        </is>
      </c>
    </row>
    <row r="197">
      <c r="A197" t="inlineStr">
        <is>
          <t>Sloof</t>
        </is>
      </c>
      <c r="B197" t="inlineStr">
        <is>
          <t>D24</t>
        </is>
      </c>
      <c r="C197" t="inlineStr">
        <is>
          <t>s | Selimut beton | cm</t>
        </is>
      </c>
      <c r="D197" t="n">
        <v>2.5</v>
      </c>
      <c r="E197" t="inlineStr">
        <is>
          <t>cm</t>
        </is>
      </c>
      <c r="F197" t="inlineStr">
        <is>
          <t>Likely input</t>
        </is>
      </c>
      <c r="G197" t="inlineStr">
        <is>
          <t>Verify against product UX/business rules before exposing</t>
        </is>
      </c>
    </row>
    <row r="198">
      <c r="A198" t="inlineStr">
        <is>
          <t>Sloof</t>
        </is>
      </c>
      <c r="B198" t="inlineStr">
        <is>
          <t>Q24</t>
        </is>
      </c>
      <c r="C198" t="inlineStr">
        <is>
          <t>m³</t>
        </is>
      </c>
      <c r="D198" t="n">
        <v>400000</v>
      </c>
      <c r="E198" t="inlineStr"/>
      <c r="F198" t="inlineStr">
        <is>
          <t>Likely input</t>
        </is>
      </c>
      <c r="G198" t="inlineStr">
        <is>
          <t>Verify against product UX/business rules before exposing</t>
        </is>
      </c>
    </row>
    <row r="199">
      <c r="A199" t="inlineStr">
        <is>
          <t>Sloof</t>
        </is>
      </c>
      <c r="B199" t="inlineStr">
        <is>
          <t>Q25</t>
        </is>
      </c>
      <c r="C199" t="inlineStr">
        <is>
          <t>liter</t>
        </is>
      </c>
      <c r="D199" t="n">
        <v>200</v>
      </c>
      <c r="E199" t="inlineStr"/>
      <c r="F199" t="inlineStr">
        <is>
          <t>Likely input</t>
        </is>
      </c>
      <c r="G199" t="inlineStr">
        <is>
          <t>Verify against product UX/business rules before exposing</t>
        </is>
      </c>
    </row>
    <row r="200">
      <c r="A200" t="inlineStr">
        <is>
          <t>Sloof</t>
        </is>
      </c>
      <c r="B200" t="inlineStr">
        <is>
          <t>D26</t>
        </is>
      </c>
      <c r="C200" t="inlineStr">
        <is>
          <t>Panjang kawat ikat | m</t>
        </is>
      </c>
      <c r="D200" t="n">
        <v>0.35</v>
      </c>
      <c r="E200" t="inlineStr">
        <is>
          <t>m</t>
        </is>
      </c>
      <c r="F200" t="inlineStr">
        <is>
          <t>Review</t>
        </is>
      </c>
      <c r="G200" t="inlineStr">
        <is>
          <t>Verify against product UX/business rules before exposing</t>
        </is>
      </c>
    </row>
    <row r="201">
      <c r="A201" t="inlineStr">
        <is>
          <t>Sloof</t>
        </is>
      </c>
      <c r="B201" t="inlineStr">
        <is>
          <t>D27</t>
        </is>
      </c>
      <c r="C201" t="inlineStr">
        <is>
          <t>Massa jenis besi, ρ | kg/m³</t>
        </is>
      </c>
      <c r="D201" t="n">
        <v>7850</v>
      </c>
      <c r="E201" t="inlineStr"/>
      <c r="F201" t="inlineStr">
        <is>
          <t>Review</t>
        </is>
      </c>
      <c r="G201" t="inlineStr">
        <is>
          <t>Verify against product UX/business rules before exposing</t>
        </is>
      </c>
    </row>
    <row r="202">
      <c r="A202" t="inlineStr">
        <is>
          <t>Sloof</t>
        </is>
      </c>
      <c r="B202" t="inlineStr">
        <is>
          <t>D55</t>
        </is>
      </c>
      <c r="C202" t="inlineStr">
        <is>
          <t>Pekerja | OH</t>
        </is>
      </c>
      <c r="D202" t="n">
        <v>0.0016</v>
      </c>
      <c r="E202" t="inlineStr">
        <is>
          <t>OH</t>
        </is>
      </c>
      <c r="F202" t="inlineStr">
        <is>
          <t>Review</t>
        </is>
      </c>
      <c r="G202" t="inlineStr">
        <is>
          <t>Verify against product UX/business rules before exposing</t>
        </is>
      </c>
    </row>
    <row r="203">
      <c r="A203" t="inlineStr">
        <is>
          <t>Sloof</t>
        </is>
      </c>
      <c r="B203" t="inlineStr">
        <is>
          <t>D56</t>
        </is>
      </c>
      <c r="C203" t="inlineStr">
        <is>
          <t>Tukang besi | OH</t>
        </is>
      </c>
      <c r="D203" t="n">
        <v>0.0016</v>
      </c>
      <c r="E203" t="inlineStr">
        <is>
          <t>OH</t>
        </is>
      </c>
      <c r="F203" t="inlineStr">
        <is>
          <t>Review</t>
        </is>
      </c>
      <c r="G203" t="inlineStr">
        <is>
          <t>Verify against product UX/business rules before exposing</t>
        </is>
      </c>
    </row>
    <row r="204">
      <c r="A204" t="inlineStr">
        <is>
          <t>Sloof</t>
        </is>
      </c>
      <c r="B204" t="inlineStr">
        <is>
          <t>D57</t>
        </is>
      </c>
      <c r="C204" t="inlineStr">
        <is>
          <t>Kepala tukang | OH</t>
        </is>
      </c>
      <c r="D204" t="n">
        <v>0.00016</v>
      </c>
      <c r="E204" t="inlineStr">
        <is>
          <t>OH</t>
        </is>
      </c>
      <c r="F204" t="inlineStr">
        <is>
          <t>Review</t>
        </is>
      </c>
      <c r="G204" t="inlineStr">
        <is>
          <t>Verify against product UX/business rules before exposing</t>
        </is>
      </c>
    </row>
    <row r="205">
      <c r="A205" t="inlineStr">
        <is>
          <t>Sloof</t>
        </is>
      </c>
      <c r="B205" t="inlineStr">
        <is>
          <t>D58</t>
        </is>
      </c>
      <c r="C205" t="inlineStr">
        <is>
          <t>Mandor | OH</t>
        </is>
      </c>
      <c r="D205" t="n">
        <v>0.00016</v>
      </c>
      <c r="E205" t="inlineStr">
        <is>
          <t>OH</t>
        </is>
      </c>
      <c r="F205" t="inlineStr">
        <is>
          <t>Review</t>
        </is>
      </c>
      <c r="G205" t="inlineStr">
        <is>
          <t>Verify against product UX/business rules before exposing</t>
        </is>
      </c>
    </row>
    <row r="206">
      <c r="A206" t="inlineStr">
        <is>
          <t>Sloof</t>
        </is>
      </c>
      <c r="B206" t="inlineStr">
        <is>
          <t>D60</t>
        </is>
      </c>
      <c r="C206" t="inlineStr">
        <is>
          <t>Baja Tulangan Polos (BjTP) diameter &lt; 12 mm | kg</t>
        </is>
      </c>
      <c r="D206" t="n">
        <v>1.02</v>
      </c>
      <c r="E206" t="inlineStr">
        <is>
          <t>kg</t>
        </is>
      </c>
      <c r="F206" t="inlineStr">
        <is>
          <t>Review</t>
        </is>
      </c>
      <c r="G206" t="inlineStr">
        <is>
          <t>Verify against product UX/business rules before exposing</t>
        </is>
      </c>
    </row>
    <row r="207">
      <c r="A207" t="inlineStr">
        <is>
          <t>Sloof</t>
        </is>
      </c>
      <c r="B207" t="inlineStr">
        <is>
          <t>D61</t>
        </is>
      </c>
      <c r="C207" t="inlineStr">
        <is>
          <t>Kawat beton | kg</t>
        </is>
      </c>
      <c r="D207" t="n">
        <v>0.028</v>
      </c>
      <c r="E207" t="inlineStr">
        <is>
          <t>kg</t>
        </is>
      </c>
      <c r="F207" t="inlineStr">
        <is>
          <t>Review</t>
        </is>
      </c>
      <c r="G207" t="inlineStr">
        <is>
          <t>Verify against product UX/business rules before exposing</t>
        </is>
      </c>
    </row>
    <row r="208">
      <c r="A208" t="inlineStr">
        <is>
          <t>Sloof</t>
        </is>
      </c>
      <c r="B208" t="inlineStr">
        <is>
          <t>D66</t>
        </is>
      </c>
      <c r="C208" t="inlineStr">
        <is>
          <t>Pekerja | OH</t>
        </is>
      </c>
      <c r="D208" t="n">
        <v>0.52</v>
      </c>
      <c r="E208" t="inlineStr">
        <is>
          <t>OH</t>
        </is>
      </c>
      <c r="F208" t="inlineStr">
        <is>
          <t>Review</t>
        </is>
      </c>
      <c r="G208" t="inlineStr">
        <is>
          <t>Verify against product UX/business rules before exposing</t>
        </is>
      </c>
    </row>
    <row r="209">
      <c r="A209" t="inlineStr">
        <is>
          <t>Sloof</t>
        </is>
      </c>
      <c r="B209" t="inlineStr">
        <is>
          <t>D67</t>
        </is>
      </c>
      <c r="C209" t="inlineStr">
        <is>
          <t>Tukang kayu | OH</t>
        </is>
      </c>
      <c r="D209" t="n">
        <v>0.26</v>
      </c>
      <c r="E209" t="inlineStr">
        <is>
          <t>OH</t>
        </is>
      </c>
      <c r="F209" t="inlineStr">
        <is>
          <t>Review</t>
        </is>
      </c>
      <c r="G209" t="inlineStr">
        <is>
          <t>Verify against product UX/business rules before exposing</t>
        </is>
      </c>
    </row>
    <row r="210">
      <c r="A210" t="inlineStr">
        <is>
          <t>Sloof</t>
        </is>
      </c>
      <c r="B210" t="inlineStr">
        <is>
          <t>D68</t>
        </is>
      </c>
      <c r="C210" t="inlineStr">
        <is>
          <t>Kepala tukang | OH</t>
        </is>
      </c>
      <c r="D210" t="n">
        <v>0.026</v>
      </c>
      <c r="E210" t="inlineStr">
        <is>
          <t>OH</t>
        </is>
      </c>
      <c r="F210" t="inlineStr">
        <is>
          <t>Review</t>
        </is>
      </c>
      <c r="G210" t="inlineStr">
        <is>
          <t>Verify against product UX/business rules before exposing</t>
        </is>
      </c>
    </row>
    <row r="211">
      <c r="A211" t="inlineStr">
        <is>
          <t>Sloof</t>
        </is>
      </c>
      <c r="B211" t="inlineStr">
        <is>
          <t>D69</t>
        </is>
      </c>
      <c r="C211" t="inlineStr">
        <is>
          <t>Mandor | OH</t>
        </is>
      </c>
      <c r="D211" t="n">
        <v>0.008999999999999999</v>
      </c>
      <c r="E211" t="inlineStr">
        <is>
          <t>OH</t>
        </is>
      </c>
      <c r="F211" t="inlineStr">
        <is>
          <t>Review</t>
        </is>
      </c>
      <c r="G211" t="inlineStr">
        <is>
          <t>Verify against product UX/business rules before exposing</t>
        </is>
      </c>
    </row>
    <row r="212">
      <c r="A212" t="inlineStr">
        <is>
          <t>Sloof</t>
        </is>
      </c>
      <c r="B212" t="inlineStr">
        <is>
          <t>D71</t>
        </is>
      </c>
      <c r="C212" t="inlineStr">
        <is>
          <t>Kayu papan kelas III | m3</t>
        </is>
      </c>
      <c r="D212" t="n">
        <v>0.018</v>
      </c>
      <c r="E212" t="inlineStr"/>
      <c r="F212" t="inlineStr">
        <is>
          <t>Review</t>
        </is>
      </c>
      <c r="G212" t="inlineStr">
        <is>
          <t>Verify against product UX/business rules before exposing</t>
        </is>
      </c>
    </row>
    <row r="213">
      <c r="A213" t="inlineStr">
        <is>
          <t>Sloof</t>
        </is>
      </c>
      <c r="B213" t="inlineStr">
        <is>
          <t>D72</t>
        </is>
      </c>
      <c r="C213" t="inlineStr">
        <is>
          <t>Paku 4 inch | kg</t>
        </is>
      </c>
      <c r="D213" t="n">
        <v>0.3</v>
      </c>
      <c r="E213" t="inlineStr">
        <is>
          <t>kg</t>
        </is>
      </c>
      <c r="F213" t="inlineStr">
        <is>
          <t>Review</t>
        </is>
      </c>
      <c r="G213" t="inlineStr">
        <is>
          <t>Verify against product UX/business rules before exposing</t>
        </is>
      </c>
    </row>
    <row r="214">
      <c r="A214" t="inlineStr">
        <is>
          <t>Sloof</t>
        </is>
      </c>
      <c r="B214" t="inlineStr">
        <is>
          <t>D73</t>
        </is>
      </c>
      <c r="C214" t="inlineStr">
        <is>
          <t>Minyak Bekisting | liter</t>
        </is>
      </c>
      <c r="D214" t="n">
        <v>0.1</v>
      </c>
      <c r="E214" t="inlineStr"/>
      <c r="F214" t="inlineStr">
        <is>
          <t>Review</t>
        </is>
      </c>
      <c r="G214" t="inlineStr">
        <is>
          <t>Verify against product UX/business rules before exposing</t>
        </is>
      </c>
    </row>
    <row r="215">
      <c r="A215" t="inlineStr">
        <is>
          <t>Sloof</t>
        </is>
      </c>
      <c r="B215" t="inlineStr">
        <is>
          <t>D78</t>
        </is>
      </c>
      <c r="C215" t="inlineStr">
        <is>
          <t>Pekerja | OH</t>
        </is>
      </c>
      <c r="D215" t="n">
        <v>1.65</v>
      </c>
      <c r="E215" t="inlineStr">
        <is>
          <t>OH</t>
        </is>
      </c>
      <c r="F215" t="inlineStr">
        <is>
          <t>Review</t>
        </is>
      </c>
      <c r="G215" t="inlineStr">
        <is>
          <t>Verify against product UX/business rules before exposing</t>
        </is>
      </c>
    </row>
    <row r="216">
      <c r="A216" t="inlineStr">
        <is>
          <t>Sloof</t>
        </is>
      </c>
      <c r="B216" t="inlineStr">
        <is>
          <t>D79</t>
        </is>
      </c>
      <c r="C216" t="inlineStr">
        <is>
          <t>Tukang batu | OH</t>
        </is>
      </c>
      <c r="D216" t="n">
        <v>0.275</v>
      </c>
      <c r="E216" t="inlineStr">
        <is>
          <t>OH</t>
        </is>
      </c>
      <c r="F216" t="inlineStr">
        <is>
          <t>Review</t>
        </is>
      </c>
      <c r="G216" t="inlineStr">
        <is>
          <t>Verify against product UX/business rules before exposing</t>
        </is>
      </c>
    </row>
    <row r="217">
      <c r="A217" t="inlineStr">
        <is>
          <t>Sloof</t>
        </is>
      </c>
      <c r="B217" t="inlineStr">
        <is>
          <t>D80</t>
        </is>
      </c>
      <c r="C217" t="inlineStr">
        <is>
          <t>Kepala tukang | OH</t>
        </is>
      </c>
      <c r="D217" t="n">
        <v>0.028</v>
      </c>
      <c r="E217" t="inlineStr">
        <is>
          <t>OH</t>
        </is>
      </c>
      <c r="F217" t="inlineStr">
        <is>
          <t>Review</t>
        </is>
      </c>
      <c r="G217" t="inlineStr">
        <is>
          <t>Verify against product UX/business rules before exposing</t>
        </is>
      </c>
    </row>
    <row r="218">
      <c r="A218" t="inlineStr">
        <is>
          <t>Sloof</t>
        </is>
      </c>
      <c r="B218" t="inlineStr">
        <is>
          <t>D81</t>
        </is>
      </c>
      <c r="C218" t="inlineStr">
        <is>
          <t>Mandor | OH</t>
        </is>
      </c>
      <c r="D218" t="n">
        <v>0.008999999999999999</v>
      </c>
      <c r="E218" t="inlineStr">
        <is>
          <t>OH</t>
        </is>
      </c>
      <c r="F218" t="inlineStr">
        <is>
          <t>Review</t>
        </is>
      </c>
      <c r="G218" t="inlineStr">
        <is>
          <t>Verify against product UX/business rules before exposing</t>
        </is>
      </c>
    </row>
    <row r="219">
      <c r="A219" t="inlineStr">
        <is>
          <t>Sloof</t>
        </is>
      </c>
      <c r="B219" t="inlineStr">
        <is>
          <t>D83</t>
        </is>
      </c>
      <c r="C219" t="inlineStr">
        <is>
          <t>Semen Portland (PC) | kg</t>
        </is>
      </c>
      <c r="D219" t="n">
        <v>368</v>
      </c>
      <c r="E219" t="inlineStr">
        <is>
          <t>kg</t>
        </is>
      </c>
      <c r="F219" t="inlineStr">
        <is>
          <t>Review</t>
        </is>
      </c>
      <c r="G219" t="inlineStr">
        <is>
          <t>Verify against product UX/business rules before exposing</t>
        </is>
      </c>
    </row>
    <row r="220">
      <c r="A220" t="inlineStr">
        <is>
          <t>Sloof</t>
        </is>
      </c>
      <c r="B220" t="inlineStr">
        <is>
          <t>D84</t>
        </is>
      </c>
      <c r="C220" t="inlineStr">
        <is>
          <t>Pasir beton | kg</t>
        </is>
      </c>
      <c r="D220" t="n">
        <v>770</v>
      </c>
      <c r="E220" t="inlineStr">
        <is>
          <t>kg</t>
        </is>
      </c>
      <c r="F220" t="inlineStr">
        <is>
          <t>Review</t>
        </is>
      </c>
      <c r="G220" t="inlineStr">
        <is>
          <t>Verify against product UX/business rules before exposing</t>
        </is>
      </c>
    </row>
    <row r="221">
      <c r="A221" t="inlineStr">
        <is>
          <t>Sloof</t>
        </is>
      </c>
      <c r="B221" t="inlineStr">
        <is>
          <t>D85</t>
        </is>
      </c>
      <c r="C221" t="inlineStr">
        <is>
          <t>Batu split 2/3 | kg</t>
        </is>
      </c>
      <c r="D221" t="n">
        <v>1009</v>
      </c>
      <c r="E221" t="inlineStr">
        <is>
          <t>kg</t>
        </is>
      </c>
      <c r="F221" t="inlineStr">
        <is>
          <t>Review</t>
        </is>
      </c>
      <c r="G221" t="inlineStr">
        <is>
          <t>Verify against product UX/business rules before exposing</t>
        </is>
      </c>
    </row>
    <row r="222">
      <c r="A222" t="inlineStr">
        <is>
          <t>Sloof</t>
        </is>
      </c>
      <c r="B222" t="inlineStr">
        <is>
          <t>D86</t>
        </is>
      </c>
      <c r="C222" t="inlineStr">
        <is>
          <t>Air | liter</t>
        </is>
      </c>
      <c r="D222" t="n">
        <v>202</v>
      </c>
      <c r="E222" t="inlineStr"/>
      <c r="F222" t="inlineStr">
        <is>
          <t>Review</t>
        </is>
      </c>
      <c r="G222" t="inlineStr">
        <is>
          <t>Verify against product UX/business rules before exposing</t>
        </is>
      </c>
    </row>
    <row r="223">
      <c r="A223" t="inlineStr">
        <is>
          <t>Sloof</t>
        </is>
      </c>
      <c r="B223" t="inlineStr">
        <is>
          <t>D91</t>
        </is>
      </c>
      <c r="C223" t="inlineStr">
        <is>
          <t>Pekerja | OH</t>
        </is>
      </c>
      <c r="D223" t="n">
        <v>0.04</v>
      </c>
      <c r="E223" t="inlineStr">
        <is>
          <t>OH</t>
        </is>
      </c>
      <c r="F223" t="inlineStr">
        <is>
          <t>Review</t>
        </is>
      </c>
      <c r="G223" t="inlineStr">
        <is>
          <t>Verify against product UX/business rules before exposing</t>
        </is>
      </c>
    </row>
    <row r="224">
      <c r="A224" t="inlineStr">
        <is>
          <t>Sloof</t>
        </is>
      </c>
      <c r="B224" t="inlineStr">
        <is>
          <t>D92</t>
        </is>
      </c>
      <c r="C224" t="inlineStr">
        <is>
          <t>Mandor | OH</t>
        </is>
      </c>
      <c r="D224" t="n">
        <v>0.004</v>
      </c>
      <c r="E224" t="inlineStr">
        <is>
          <t>OH</t>
        </is>
      </c>
      <c r="F224" t="inlineStr">
        <is>
          <t>Review</t>
        </is>
      </c>
      <c r="G224" t="inlineStr">
        <is>
          <t>Verify against product UX/business rules before exposing</t>
        </is>
      </c>
    </row>
    <row r="225">
      <c r="A225" t="inlineStr">
        <is>
          <t>Kolom</t>
        </is>
      </c>
      <c r="B225" t="inlineStr">
        <is>
          <t>D9</t>
        </is>
      </c>
      <c r="C225" t="inlineStr">
        <is>
          <t>T | Tinggi kolom | m</t>
        </is>
      </c>
      <c r="D225" t="n">
        <v>3</v>
      </c>
      <c r="E225" t="inlineStr">
        <is>
          <t>m</t>
        </is>
      </c>
      <c r="F225" t="inlineStr">
        <is>
          <t>Likely input</t>
        </is>
      </c>
      <c r="G225" t="inlineStr">
        <is>
          <t>Verify against product UX/business rules before exposing</t>
        </is>
      </c>
    </row>
    <row r="226">
      <c r="A226" t="inlineStr">
        <is>
          <t>Kolom</t>
        </is>
      </c>
      <c r="B226" t="inlineStr">
        <is>
          <t>L9</t>
        </is>
      </c>
      <c r="C226" t="inlineStr">
        <is>
          <t>m | Pekerja</t>
        </is>
      </c>
      <c r="D226" t="n">
        <v>1</v>
      </c>
      <c r="E226" t="inlineStr"/>
      <c r="F226" t="inlineStr">
        <is>
          <t>Likely input</t>
        </is>
      </c>
      <c r="G226" t="inlineStr">
        <is>
          <t>Verify against product UX/business rules before exposing</t>
        </is>
      </c>
    </row>
    <row r="227">
      <c r="A227" t="inlineStr">
        <is>
          <t>Kolom</t>
        </is>
      </c>
      <c r="B227" t="inlineStr">
        <is>
          <t>Q9</t>
        </is>
      </c>
      <c r="C227" t="inlineStr">
        <is>
          <t>OH</t>
        </is>
      </c>
      <c r="D227" t="n">
        <v>80000</v>
      </c>
      <c r="E227" t="inlineStr"/>
      <c r="F227" t="inlineStr">
        <is>
          <t>Likely input</t>
        </is>
      </c>
      <c r="G227" t="inlineStr">
        <is>
          <t>Verify against product UX/business rules before exposing</t>
        </is>
      </c>
    </row>
    <row r="228">
      <c r="A228" t="inlineStr">
        <is>
          <t>Kolom</t>
        </is>
      </c>
      <c r="B228" t="inlineStr">
        <is>
          <t>D10</t>
        </is>
      </c>
      <c r="C228" t="inlineStr">
        <is>
          <t>L | Lebar kolom | m</t>
        </is>
      </c>
      <c r="D228" t="n">
        <v>0.15</v>
      </c>
      <c r="E228" t="inlineStr">
        <is>
          <t>m</t>
        </is>
      </c>
      <c r="F228" t="inlineStr">
        <is>
          <t>Likely input</t>
        </is>
      </c>
      <c r="G228" t="inlineStr">
        <is>
          <t>Verify against product UX/business rules before exposing</t>
        </is>
      </c>
    </row>
    <row r="229">
      <c r="A229" t="inlineStr">
        <is>
          <t>Kolom</t>
        </is>
      </c>
      <c r="B229" t="inlineStr">
        <is>
          <t>L10</t>
        </is>
      </c>
      <c r="C229" t="inlineStr">
        <is>
          <t>m | Tukang</t>
        </is>
      </c>
      <c r="D229" t="n">
        <v>1</v>
      </c>
      <c r="E229" t="inlineStr"/>
      <c r="F229" t="inlineStr">
        <is>
          <t>Likely input</t>
        </is>
      </c>
      <c r="G229" t="inlineStr">
        <is>
          <t>Verify against product UX/business rules before exposing</t>
        </is>
      </c>
    </row>
    <row r="230">
      <c r="A230" t="inlineStr">
        <is>
          <t>Kolom</t>
        </is>
      </c>
      <c r="B230" t="inlineStr">
        <is>
          <t>Q10</t>
        </is>
      </c>
      <c r="C230" t="inlineStr">
        <is>
          <t>OH</t>
        </is>
      </c>
      <c r="D230" t="n">
        <v>135000</v>
      </c>
      <c r="E230" t="inlineStr"/>
      <c r="F230" t="inlineStr">
        <is>
          <t>Likely input</t>
        </is>
      </c>
      <c r="G230" t="inlineStr">
        <is>
          <t>Verify against product UX/business rules before exposing</t>
        </is>
      </c>
    </row>
    <row r="231">
      <c r="A231" t="inlineStr">
        <is>
          <t>Kolom</t>
        </is>
      </c>
      <c r="B231" t="inlineStr">
        <is>
          <t>D11</t>
        </is>
      </c>
      <c r="C231" t="inlineStr">
        <is>
          <t>P | Panjang kolom | m</t>
        </is>
      </c>
      <c r="D231" t="n">
        <v>0.25</v>
      </c>
      <c r="E231" t="inlineStr">
        <is>
          <t>m</t>
        </is>
      </c>
      <c r="F231" t="inlineStr">
        <is>
          <t>Likely input</t>
        </is>
      </c>
      <c r="G231" t="inlineStr">
        <is>
          <t>Verify against product UX/business rules before exposing</t>
        </is>
      </c>
    </row>
    <row r="232">
      <c r="A232" t="inlineStr">
        <is>
          <t>Kolom</t>
        </is>
      </c>
      <c r="B232" t="inlineStr">
        <is>
          <t>L11</t>
        </is>
      </c>
      <c r="C232" t="inlineStr">
        <is>
          <t>m | Kepala Tukang</t>
        </is>
      </c>
      <c r="D232" t="n">
        <v>1</v>
      </c>
      <c r="E232" t="inlineStr"/>
      <c r="F232" t="inlineStr">
        <is>
          <t>Likely input</t>
        </is>
      </c>
      <c r="G232" t="inlineStr">
        <is>
          <t>Verify against product UX/business rules before exposing</t>
        </is>
      </c>
    </row>
    <row r="233">
      <c r="A233" t="inlineStr">
        <is>
          <t>Kolom</t>
        </is>
      </c>
      <c r="B233" t="inlineStr">
        <is>
          <t>Q11</t>
        </is>
      </c>
      <c r="C233" t="inlineStr">
        <is>
          <t>OH</t>
        </is>
      </c>
      <c r="D233" t="n">
        <v>150000</v>
      </c>
      <c r="E233" t="inlineStr"/>
      <c r="F233" t="inlineStr">
        <is>
          <t>Likely input</t>
        </is>
      </c>
      <c r="G233" t="inlineStr">
        <is>
          <t>Verify against product UX/business rules before exposing</t>
        </is>
      </c>
    </row>
    <row r="234">
      <c r="A234" t="inlineStr">
        <is>
          <t>Kolom</t>
        </is>
      </c>
      <c r="B234" t="inlineStr">
        <is>
          <t>D12</t>
        </is>
      </c>
      <c r="C234" t="inlineStr">
        <is>
          <t>Jumlah kolom | unit</t>
        </is>
      </c>
      <c r="D234" t="n">
        <v>5</v>
      </c>
      <c r="E234" t="inlineStr">
        <is>
          <t>unit</t>
        </is>
      </c>
      <c r="F234" t="inlineStr">
        <is>
          <t>Likely input</t>
        </is>
      </c>
      <c r="G234" t="inlineStr">
        <is>
          <t>Verify against product UX/business rules before exposing</t>
        </is>
      </c>
    </row>
    <row r="235">
      <c r="A235" t="inlineStr">
        <is>
          <t>Kolom</t>
        </is>
      </c>
      <c r="B235" t="inlineStr">
        <is>
          <t>L12</t>
        </is>
      </c>
      <c r="C235" t="inlineStr">
        <is>
          <t>m | Mandor</t>
        </is>
      </c>
      <c r="D235" t="n">
        <v>1</v>
      </c>
      <c r="E235" t="inlineStr"/>
      <c r="F235" t="inlineStr">
        <is>
          <t>Likely input</t>
        </is>
      </c>
      <c r="G235" t="inlineStr">
        <is>
          <t>Verify against product UX/business rules before exposing</t>
        </is>
      </c>
    </row>
    <row r="236">
      <c r="A236" t="inlineStr">
        <is>
          <t>Kolom</t>
        </is>
      </c>
      <c r="B236" t="inlineStr">
        <is>
          <t>Q12</t>
        </is>
      </c>
      <c r="C236" t="inlineStr">
        <is>
          <t>OH</t>
        </is>
      </c>
      <c r="D236" t="n">
        <v>175000</v>
      </c>
      <c r="E236" t="inlineStr"/>
      <c r="F236" t="inlineStr">
        <is>
          <t>Likely input</t>
        </is>
      </c>
      <c r="G236" t="inlineStr">
        <is>
          <t>Verify against product UX/business rules before exposing</t>
        </is>
      </c>
    </row>
    <row r="237">
      <c r="A237" t="inlineStr">
        <is>
          <t>Kolom</t>
        </is>
      </c>
      <c r="B237" t="inlineStr">
        <is>
          <t>D14</t>
        </is>
      </c>
      <c r="C237" t="inlineStr">
        <is>
          <t>D1 | Besi Utama, Ø | mm</t>
        </is>
      </c>
      <c r="D237" t="n">
        <v>12</v>
      </c>
      <c r="E237" t="inlineStr">
        <is>
          <t>mm</t>
        </is>
      </c>
      <c r="F237" t="inlineStr">
        <is>
          <t>Likely input</t>
        </is>
      </c>
      <c r="G237" t="inlineStr">
        <is>
          <t>Verify against product UX/business rules before exposing</t>
        </is>
      </c>
    </row>
    <row r="238">
      <c r="A238" t="inlineStr">
        <is>
          <t>Kolom</t>
        </is>
      </c>
      <c r="B238" t="inlineStr">
        <is>
          <t>D15</t>
        </is>
      </c>
      <c r="C238" t="inlineStr">
        <is>
          <t>D2 | Besi Support, Ø | mm</t>
        </is>
      </c>
      <c r="D238" t="n">
        <v>10</v>
      </c>
      <c r="E238" t="inlineStr">
        <is>
          <t>mm</t>
        </is>
      </c>
      <c r="F238" t="inlineStr">
        <is>
          <t>Likely input</t>
        </is>
      </c>
      <c r="G238" t="inlineStr">
        <is>
          <t>Verify against product UX/business rules before exposing</t>
        </is>
      </c>
    </row>
    <row r="239">
      <c r="A239" t="inlineStr">
        <is>
          <t>Kolom</t>
        </is>
      </c>
      <c r="B239" t="inlineStr">
        <is>
          <t>Q15</t>
        </is>
      </c>
      <c r="C239" t="inlineStr">
        <is>
          <t>batang</t>
        </is>
      </c>
      <c r="D239" t="n">
        <v>67800</v>
      </c>
      <c r="E239" t="inlineStr"/>
      <c r="F239" t="inlineStr">
        <is>
          <t>Likely input</t>
        </is>
      </c>
      <c r="G239" t="inlineStr">
        <is>
          <t>Verify against product UX/business rules before exposing</t>
        </is>
      </c>
    </row>
    <row r="240">
      <c r="A240" t="inlineStr">
        <is>
          <t>Kolom</t>
        </is>
      </c>
      <c r="B240" t="inlineStr">
        <is>
          <t>D16</t>
        </is>
      </c>
      <c r="C240" t="inlineStr">
        <is>
          <t>Besi sengkang, Ø | mm</t>
        </is>
      </c>
      <c r="D240" t="n">
        <v>8</v>
      </c>
      <c r="E240" t="inlineStr">
        <is>
          <t>mm</t>
        </is>
      </c>
      <c r="F240" t="inlineStr">
        <is>
          <t>Likely input</t>
        </is>
      </c>
      <c r="G240" t="inlineStr">
        <is>
          <t>Verify against product UX/business rules before exposing</t>
        </is>
      </c>
    </row>
    <row r="241">
      <c r="A241" t="inlineStr">
        <is>
          <t>Kolom</t>
        </is>
      </c>
      <c r="B241" t="inlineStr">
        <is>
          <t>Q16</t>
        </is>
      </c>
      <c r="C241" t="inlineStr">
        <is>
          <t>batang</t>
        </is>
      </c>
      <c r="D241" t="n">
        <v>47500</v>
      </c>
      <c r="E241" t="inlineStr"/>
      <c r="F241" t="inlineStr">
        <is>
          <t>Likely input</t>
        </is>
      </c>
      <c r="G241" t="inlineStr">
        <is>
          <t>Verify against product UX/business rules before exposing</t>
        </is>
      </c>
    </row>
    <row r="242">
      <c r="A242" t="inlineStr">
        <is>
          <t>Kolom</t>
        </is>
      </c>
      <c r="B242" t="inlineStr">
        <is>
          <t>D17</t>
        </is>
      </c>
      <c r="C242" t="inlineStr">
        <is>
          <t>Kawat beton, Ø | mm</t>
        </is>
      </c>
      <c r="D242" t="n">
        <v>1.2</v>
      </c>
      <c r="E242" t="inlineStr">
        <is>
          <t>mm</t>
        </is>
      </c>
      <c r="F242" t="inlineStr">
        <is>
          <t>Likely input</t>
        </is>
      </c>
      <c r="G242" t="inlineStr">
        <is>
          <t>Verify against product UX/business rules before exposing</t>
        </is>
      </c>
    </row>
    <row r="243">
      <c r="A243" t="inlineStr">
        <is>
          <t>Kolom</t>
        </is>
      </c>
      <c r="B243" t="inlineStr">
        <is>
          <t>Q17</t>
        </is>
      </c>
      <c r="C243" t="inlineStr">
        <is>
          <t>batang</t>
        </is>
      </c>
      <c r="D243" t="n">
        <v>36053</v>
      </c>
      <c r="E243" t="inlineStr"/>
      <c r="F243" t="inlineStr">
        <is>
          <t>Likely input</t>
        </is>
      </c>
      <c r="G243" t="inlineStr">
        <is>
          <t>Verify against product UX/business rules before exposing</t>
        </is>
      </c>
    </row>
    <row r="244">
      <c r="A244" t="inlineStr">
        <is>
          <t>Kolom</t>
        </is>
      </c>
      <c r="B244" t="inlineStr">
        <is>
          <t>Q18</t>
        </is>
      </c>
      <c r="C244" t="inlineStr">
        <is>
          <t>kg</t>
        </is>
      </c>
      <c r="D244" t="n">
        <v>18800</v>
      </c>
      <c r="E244" t="inlineStr"/>
      <c r="F244" t="inlineStr">
        <is>
          <t>Likely input</t>
        </is>
      </c>
      <c r="G244" t="inlineStr">
        <is>
          <t>Verify against product UX/business rules before exposing</t>
        </is>
      </c>
    </row>
    <row r="245">
      <c r="A245" t="inlineStr">
        <is>
          <t>Kolom</t>
        </is>
      </c>
      <c r="B245" t="inlineStr">
        <is>
          <t>D19</t>
        </is>
      </c>
      <c r="C245" t="inlineStr">
        <is>
          <t>D1 | Jumlah besi utama | bh</t>
        </is>
      </c>
      <c r="D245" t="n">
        <v>4</v>
      </c>
      <c r="E245" t="inlineStr">
        <is>
          <t>bh</t>
        </is>
      </c>
      <c r="F245" t="inlineStr">
        <is>
          <t>Likely input</t>
        </is>
      </c>
      <c r="G245" t="inlineStr">
        <is>
          <t>Verify against product UX/business rules before exposing</t>
        </is>
      </c>
    </row>
    <row r="246">
      <c r="A246" t="inlineStr">
        <is>
          <t>Kolom</t>
        </is>
      </c>
      <c r="B246" t="inlineStr">
        <is>
          <t>Q19</t>
        </is>
      </c>
      <c r="C246" t="inlineStr">
        <is>
          <t>kg</t>
        </is>
      </c>
      <c r="D246" t="n">
        <v>20500</v>
      </c>
      <c r="E246" t="inlineStr"/>
      <c r="F246" t="inlineStr">
        <is>
          <t>Likely input</t>
        </is>
      </c>
      <c r="G246" t="inlineStr">
        <is>
          <t>Verify against product UX/business rules before exposing</t>
        </is>
      </c>
    </row>
    <row r="247">
      <c r="A247" t="inlineStr">
        <is>
          <t>Kolom</t>
        </is>
      </c>
      <c r="B247" t="inlineStr">
        <is>
          <t>D20</t>
        </is>
      </c>
      <c r="C247" t="inlineStr">
        <is>
          <t>D2 | Jumlah besi support | bh</t>
        </is>
      </c>
      <c r="D247" t="n">
        <v>2</v>
      </c>
      <c r="E247" t="inlineStr">
        <is>
          <t>bh</t>
        </is>
      </c>
      <c r="F247" t="inlineStr">
        <is>
          <t>Likely input</t>
        </is>
      </c>
      <c r="G247" t="inlineStr">
        <is>
          <t>Verify against product UX/business rules before exposing</t>
        </is>
      </c>
    </row>
    <row r="248">
      <c r="A248" t="inlineStr">
        <is>
          <t>Kolom</t>
        </is>
      </c>
      <c r="B248" t="inlineStr">
        <is>
          <t>Q20</t>
        </is>
      </c>
      <c r="C248" t="inlineStr">
        <is>
          <t>liter</t>
        </is>
      </c>
      <c r="D248" t="n">
        <v>9500</v>
      </c>
      <c r="E248" t="inlineStr"/>
      <c r="F248" t="inlineStr">
        <is>
          <t>Likely input</t>
        </is>
      </c>
      <c r="G248" t="inlineStr">
        <is>
          <t>Verify against product UX/business rules before exposing</t>
        </is>
      </c>
    </row>
    <row r="249">
      <c r="A249" t="inlineStr">
        <is>
          <t>Kolom</t>
        </is>
      </c>
      <c r="B249" t="inlineStr">
        <is>
          <t>D21</t>
        </is>
      </c>
      <c r="C249" t="inlineStr">
        <is>
          <t>Jarak sengkang | cm</t>
        </is>
      </c>
      <c r="D249" t="n">
        <v>15</v>
      </c>
      <c r="E249" t="inlineStr">
        <is>
          <t>cm</t>
        </is>
      </c>
      <c r="F249" t="inlineStr">
        <is>
          <t>Likely input</t>
        </is>
      </c>
      <c r="G249" t="inlineStr">
        <is>
          <t>Verify against product UX/business rules before exposing</t>
        </is>
      </c>
    </row>
    <row r="250">
      <c r="A250" t="inlineStr">
        <is>
          <t>Kolom</t>
        </is>
      </c>
      <c r="B250" t="inlineStr">
        <is>
          <t>Q21</t>
        </is>
      </c>
      <c r="C250" t="inlineStr">
        <is>
          <t>m3</t>
        </is>
      </c>
      <c r="D250" t="n">
        <v>11950000</v>
      </c>
      <c r="E250" t="inlineStr"/>
      <c r="F250" t="inlineStr">
        <is>
          <t>Likely input</t>
        </is>
      </c>
      <c r="G250" t="inlineStr">
        <is>
          <t>Verify against product UX/business rules before exposing</t>
        </is>
      </c>
    </row>
    <row r="251">
      <c r="A251" t="inlineStr">
        <is>
          <t>Kolom</t>
        </is>
      </c>
      <c r="B251" t="inlineStr">
        <is>
          <t>Q22</t>
        </is>
      </c>
      <c r="C251" t="inlineStr">
        <is>
          <t>lembar</t>
        </is>
      </c>
      <c r="D251" t="n">
        <v>167300</v>
      </c>
      <c r="E251" t="inlineStr"/>
      <c r="F251" t="inlineStr">
        <is>
          <t>Likely input</t>
        </is>
      </c>
      <c r="G251" t="inlineStr">
        <is>
          <t>Verify against product UX/business rules before exposing</t>
        </is>
      </c>
    </row>
    <row r="252">
      <c r="A252" t="inlineStr">
        <is>
          <t>Kolom</t>
        </is>
      </c>
      <c r="B252" t="inlineStr">
        <is>
          <t>Q23</t>
        </is>
      </c>
      <c r="C252" t="inlineStr">
        <is>
          <t>batang</t>
        </is>
      </c>
      <c r="D252" t="n">
        <v>35000</v>
      </c>
      <c r="E252" t="inlineStr"/>
      <c r="F252" t="inlineStr">
        <is>
          <t>Likely input</t>
        </is>
      </c>
      <c r="G252" t="inlineStr">
        <is>
          <t>Verify against product UX/business rules before exposing</t>
        </is>
      </c>
    </row>
    <row r="253">
      <c r="A253" t="inlineStr">
        <is>
          <t>Kolom</t>
        </is>
      </c>
      <c r="B253" t="inlineStr">
        <is>
          <t>D24</t>
        </is>
      </c>
      <c r="C253" t="inlineStr">
        <is>
          <t>S | Selimut beton | cm</t>
        </is>
      </c>
      <c r="D253" t="n">
        <v>2.5</v>
      </c>
      <c r="E253" t="inlineStr">
        <is>
          <t>cm</t>
        </is>
      </c>
      <c r="F253" t="inlineStr">
        <is>
          <t>Likely input</t>
        </is>
      </c>
      <c r="G253" t="inlineStr">
        <is>
          <t>Verify against product UX/business rules before exposing</t>
        </is>
      </c>
    </row>
    <row r="254">
      <c r="A254" t="inlineStr">
        <is>
          <t>Kolom</t>
        </is>
      </c>
      <c r="B254" t="inlineStr">
        <is>
          <t>Q24</t>
        </is>
      </c>
      <c r="C254" t="inlineStr">
        <is>
          <t>sak</t>
        </is>
      </c>
      <c r="D254" t="n">
        <v>65000</v>
      </c>
      <c r="E254" t="inlineStr"/>
      <c r="F254" t="inlineStr">
        <is>
          <t>Likely input</t>
        </is>
      </c>
      <c r="G254" t="inlineStr">
        <is>
          <t>Verify against product UX/business rules before exposing</t>
        </is>
      </c>
    </row>
    <row r="255">
      <c r="A255" t="inlineStr">
        <is>
          <t>Kolom</t>
        </is>
      </c>
      <c r="B255" t="inlineStr">
        <is>
          <t>Q25</t>
        </is>
      </c>
      <c r="C255" t="inlineStr">
        <is>
          <t>m³</t>
        </is>
      </c>
      <c r="D255" t="n">
        <v>400000</v>
      </c>
      <c r="E255" t="inlineStr"/>
      <c r="F255" t="inlineStr">
        <is>
          <t>Likely input</t>
        </is>
      </c>
      <c r="G255" t="inlineStr">
        <is>
          <t>Verify against product UX/business rules before exposing</t>
        </is>
      </c>
    </row>
    <row r="256">
      <c r="A256" t="inlineStr">
        <is>
          <t>Kolom</t>
        </is>
      </c>
      <c r="B256" t="inlineStr">
        <is>
          <t>D26</t>
        </is>
      </c>
      <c r="C256" t="inlineStr">
        <is>
          <t>Panjang kawat ikat | m</t>
        </is>
      </c>
      <c r="D256" t="n">
        <v>0.35</v>
      </c>
      <c r="E256" t="inlineStr">
        <is>
          <t>m</t>
        </is>
      </c>
      <c r="F256" t="inlineStr">
        <is>
          <t>Review</t>
        </is>
      </c>
      <c r="G256" t="inlineStr">
        <is>
          <t>Verify against product UX/business rules before exposing</t>
        </is>
      </c>
    </row>
    <row r="257">
      <c r="A257" t="inlineStr">
        <is>
          <t>Kolom</t>
        </is>
      </c>
      <c r="B257" t="inlineStr">
        <is>
          <t>Q26</t>
        </is>
      </c>
      <c r="C257" t="inlineStr">
        <is>
          <t>m³</t>
        </is>
      </c>
      <c r="D257" t="n">
        <v>450000</v>
      </c>
      <c r="E257" t="inlineStr"/>
      <c r="F257" t="inlineStr">
        <is>
          <t>Review</t>
        </is>
      </c>
      <c r="G257" t="inlineStr">
        <is>
          <t>Verify against product UX/business rules before exposing</t>
        </is>
      </c>
    </row>
    <row r="258">
      <c r="A258" t="inlineStr">
        <is>
          <t>Kolom</t>
        </is>
      </c>
      <c r="B258" t="inlineStr">
        <is>
          <t>D27</t>
        </is>
      </c>
      <c r="C258" t="inlineStr">
        <is>
          <t>Massa jenis besi, ρ | kg/m³</t>
        </is>
      </c>
      <c r="D258" t="n">
        <v>7850</v>
      </c>
      <c r="E258" t="inlineStr"/>
      <c r="F258" t="inlineStr">
        <is>
          <t>Review</t>
        </is>
      </c>
      <c r="G258" t="inlineStr">
        <is>
          <t>Verify against product UX/business rules before exposing</t>
        </is>
      </c>
    </row>
    <row r="259">
      <c r="A259" t="inlineStr">
        <is>
          <t>Kolom</t>
        </is>
      </c>
      <c r="B259" t="inlineStr">
        <is>
          <t>Q27</t>
        </is>
      </c>
      <c r="C259" t="inlineStr">
        <is>
          <t>liter</t>
        </is>
      </c>
      <c r="D259" t="n">
        <v>200</v>
      </c>
      <c r="E259" t="inlineStr"/>
      <c r="F259" t="inlineStr">
        <is>
          <t>Review</t>
        </is>
      </c>
      <c r="G259" t="inlineStr">
        <is>
          <t>Verify against product UX/business rules before exposing</t>
        </is>
      </c>
    </row>
    <row r="260">
      <c r="A260" t="inlineStr">
        <is>
          <t>Kolom</t>
        </is>
      </c>
      <c r="B260" t="inlineStr">
        <is>
          <t>D55</t>
        </is>
      </c>
      <c r="C260" t="inlineStr">
        <is>
          <t>Pekerja | OH</t>
        </is>
      </c>
      <c r="D260" t="n">
        <v>0.0016</v>
      </c>
      <c r="E260" t="inlineStr">
        <is>
          <t>OH</t>
        </is>
      </c>
      <c r="F260" t="inlineStr">
        <is>
          <t>Review</t>
        </is>
      </c>
      <c r="G260" t="inlineStr">
        <is>
          <t>Verify against product UX/business rules before exposing</t>
        </is>
      </c>
    </row>
    <row r="261">
      <c r="A261" t="inlineStr">
        <is>
          <t>Kolom</t>
        </is>
      </c>
      <c r="B261" t="inlineStr">
        <is>
          <t>D56</t>
        </is>
      </c>
      <c r="C261" t="inlineStr">
        <is>
          <t>Tukang besi | OH</t>
        </is>
      </c>
      <c r="D261" t="n">
        <v>0.0016</v>
      </c>
      <c r="E261" t="inlineStr">
        <is>
          <t>OH</t>
        </is>
      </c>
      <c r="F261" t="inlineStr">
        <is>
          <t>Review</t>
        </is>
      </c>
      <c r="G261" t="inlineStr">
        <is>
          <t>Verify against product UX/business rules before exposing</t>
        </is>
      </c>
    </row>
    <row r="262">
      <c r="A262" t="inlineStr">
        <is>
          <t>Kolom</t>
        </is>
      </c>
      <c r="B262" t="inlineStr">
        <is>
          <t>D57</t>
        </is>
      </c>
      <c r="C262" t="inlineStr">
        <is>
          <t>Kepala tukang | OH</t>
        </is>
      </c>
      <c r="D262" t="n">
        <v>0.00016</v>
      </c>
      <c r="E262" t="inlineStr">
        <is>
          <t>OH</t>
        </is>
      </c>
      <c r="F262" t="inlineStr">
        <is>
          <t>Review</t>
        </is>
      </c>
      <c r="G262" t="inlineStr">
        <is>
          <t>Verify against product UX/business rules before exposing</t>
        </is>
      </c>
    </row>
    <row r="263">
      <c r="A263" t="inlineStr">
        <is>
          <t>Kolom</t>
        </is>
      </c>
      <c r="B263" t="inlineStr">
        <is>
          <t>D58</t>
        </is>
      </c>
      <c r="C263" t="inlineStr">
        <is>
          <t>Mandor | OH</t>
        </is>
      </c>
      <c r="D263" t="n">
        <v>0.00016</v>
      </c>
      <c r="E263" t="inlineStr">
        <is>
          <t>OH</t>
        </is>
      </c>
      <c r="F263" t="inlineStr">
        <is>
          <t>Review</t>
        </is>
      </c>
      <c r="G263" t="inlineStr">
        <is>
          <t>Verify against product UX/business rules before exposing</t>
        </is>
      </c>
    </row>
    <row r="264">
      <c r="A264" t="inlineStr">
        <is>
          <t>Kolom</t>
        </is>
      </c>
      <c r="B264" t="inlineStr">
        <is>
          <t>D60</t>
        </is>
      </c>
      <c r="C264" t="inlineStr">
        <is>
          <t>Baja Tulangan Polos (BjTP) diameter &lt; 12 mm | kg</t>
        </is>
      </c>
      <c r="D264" t="n">
        <v>1.02</v>
      </c>
      <c r="E264" t="inlineStr">
        <is>
          <t>kg</t>
        </is>
      </c>
      <c r="F264" t="inlineStr">
        <is>
          <t>Review</t>
        </is>
      </c>
      <c r="G264" t="inlineStr">
        <is>
          <t>Verify against product UX/business rules before exposing</t>
        </is>
      </c>
    </row>
    <row r="265">
      <c r="A265" t="inlineStr">
        <is>
          <t>Kolom</t>
        </is>
      </c>
      <c r="B265" t="inlineStr">
        <is>
          <t>D61</t>
        </is>
      </c>
      <c r="C265" t="inlineStr">
        <is>
          <t>Kawat beton | kg</t>
        </is>
      </c>
      <c r="D265" t="n">
        <v>0.028</v>
      </c>
      <c r="E265" t="inlineStr">
        <is>
          <t>kg</t>
        </is>
      </c>
      <c r="F265" t="inlineStr">
        <is>
          <t>Review</t>
        </is>
      </c>
      <c r="G265" t="inlineStr">
        <is>
          <t>Verify against product UX/business rules before exposing</t>
        </is>
      </c>
    </row>
    <row r="266">
      <c r="A266" t="inlineStr">
        <is>
          <t>Kolom</t>
        </is>
      </c>
      <c r="B266" t="inlineStr">
        <is>
          <t>D66</t>
        </is>
      </c>
      <c r="C266" t="inlineStr">
        <is>
          <t>Pekerja | OH</t>
        </is>
      </c>
      <c r="D266" t="n">
        <v>0.66</v>
      </c>
      <c r="E266" t="inlineStr">
        <is>
          <t>OH</t>
        </is>
      </c>
      <c r="F266" t="inlineStr">
        <is>
          <t>Review</t>
        </is>
      </c>
      <c r="G266" t="inlineStr">
        <is>
          <t>Verify against product UX/business rules before exposing</t>
        </is>
      </c>
    </row>
    <row r="267">
      <c r="A267" t="inlineStr">
        <is>
          <t>Kolom</t>
        </is>
      </c>
      <c r="B267" t="inlineStr">
        <is>
          <t>D67</t>
        </is>
      </c>
      <c r="C267" t="inlineStr">
        <is>
          <t>Tukang kayu | OH</t>
        </is>
      </c>
      <c r="D267" t="n">
        <v>0.33</v>
      </c>
      <c r="E267" t="inlineStr">
        <is>
          <t>OH</t>
        </is>
      </c>
      <c r="F267" t="inlineStr">
        <is>
          <t>Review</t>
        </is>
      </c>
      <c r="G267" t="inlineStr">
        <is>
          <t>Verify against product UX/business rules before exposing</t>
        </is>
      </c>
    </row>
    <row r="268">
      <c r="A268" t="inlineStr">
        <is>
          <t>Kolom</t>
        </is>
      </c>
      <c r="B268" t="inlineStr">
        <is>
          <t>D68</t>
        </is>
      </c>
      <c r="C268" t="inlineStr">
        <is>
          <t>Kepala tukang | OH</t>
        </is>
      </c>
      <c r="D268" t="n">
        <v>0.033</v>
      </c>
      <c r="E268" t="inlineStr">
        <is>
          <t>OH</t>
        </is>
      </c>
      <c r="F268" t="inlineStr">
        <is>
          <t>Review</t>
        </is>
      </c>
      <c r="G268" t="inlineStr">
        <is>
          <t>Verify against product UX/business rules before exposing</t>
        </is>
      </c>
    </row>
    <row r="269">
      <c r="A269" t="inlineStr">
        <is>
          <t>Kolom</t>
        </is>
      </c>
      <c r="B269" t="inlineStr">
        <is>
          <t>D69</t>
        </is>
      </c>
      <c r="C269" t="inlineStr">
        <is>
          <t>Mandor | OH</t>
        </is>
      </c>
      <c r="D269" t="n">
        <v>0.011</v>
      </c>
      <c r="E269" t="inlineStr">
        <is>
          <t>OH</t>
        </is>
      </c>
      <c r="F269" t="inlineStr">
        <is>
          <t>Review</t>
        </is>
      </c>
      <c r="G269" t="inlineStr">
        <is>
          <t>Verify against product UX/business rules before exposing</t>
        </is>
      </c>
    </row>
    <row r="270">
      <c r="A270" t="inlineStr">
        <is>
          <t>Kolom</t>
        </is>
      </c>
      <c r="B270" t="inlineStr">
        <is>
          <t>D71</t>
        </is>
      </c>
      <c r="C270" t="inlineStr">
        <is>
          <t>Paku 12 cm | kg</t>
        </is>
      </c>
      <c r="D270" t="n">
        <v>0.4</v>
      </c>
      <c r="E270" t="inlineStr">
        <is>
          <t>kg</t>
        </is>
      </c>
      <c r="F270" t="inlineStr">
        <is>
          <t>Review</t>
        </is>
      </c>
      <c r="G270" t="inlineStr">
        <is>
          <t>Verify against product UX/business rules before exposing</t>
        </is>
      </c>
    </row>
    <row r="271">
      <c r="A271" t="inlineStr">
        <is>
          <t>Kolom</t>
        </is>
      </c>
      <c r="B271" t="inlineStr">
        <is>
          <t>D72</t>
        </is>
      </c>
      <c r="C271" t="inlineStr">
        <is>
          <t>Minyak bekisting | liter</t>
        </is>
      </c>
      <c r="D271" t="n">
        <v>0.2</v>
      </c>
      <c r="E271" t="inlineStr"/>
      <c r="F271" t="inlineStr">
        <is>
          <t>Review</t>
        </is>
      </c>
      <c r="G271" t="inlineStr">
        <is>
          <t>Verify against product UX/business rules before exposing</t>
        </is>
      </c>
    </row>
    <row r="272">
      <c r="A272" t="inlineStr">
        <is>
          <t>Kolom</t>
        </is>
      </c>
      <c r="B272" t="inlineStr">
        <is>
          <t>D73</t>
        </is>
      </c>
      <c r="C272" t="inlineStr">
        <is>
          <t>Kayu balok 6/12 kelas II | m3</t>
        </is>
      </c>
      <c r="D272" t="n">
        <v>0.00465</v>
      </c>
      <c r="E272" t="inlineStr"/>
      <c r="F272" t="inlineStr">
        <is>
          <t>Review</t>
        </is>
      </c>
      <c r="G272" t="inlineStr">
        <is>
          <t>Verify against product UX/business rules before exposing</t>
        </is>
      </c>
    </row>
    <row r="273">
      <c r="A273" t="inlineStr">
        <is>
          <t>Kolom</t>
        </is>
      </c>
      <c r="B273" t="inlineStr">
        <is>
          <t>D74</t>
        </is>
      </c>
      <c r="C273" t="inlineStr">
        <is>
          <t>Plywood 12 mm | lbr</t>
        </is>
      </c>
      <c r="D273" t="n">
        <v>0.12705</v>
      </c>
      <c r="E273" t="inlineStr"/>
      <c r="F273" t="inlineStr">
        <is>
          <t>Review</t>
        </is>
      </c>
      <c r="G273" t="inlineStr">
        <is>
          <t>Verify against product UX/business rules before exposing</t>
        </is>
      </c>
    </row>
    <row r="274">
      <c r="A274" t="inlineStr">
        <is>
          <t>Kolom</t>
        </is>
      </c>
      <c r="B274" t="inlineStr">
        <is>
          <t>D75</t>
        </is>
      </c>
      <c r="C274" t="inlineStr">
        <is>
          <t>Dolken kayu φ 8-10 panjang 400 cm | btg</t>
        </is>
      </c>
      <c r="D274" t="n">
        <v>0.65</v>
      </c>
      <c r="E274" t="inlineStr"/>
      <c r="F274" t="inlineStr">
        <is>
          <t>Review</t>
        </is>
      </c>
      <c r="G274" t="inlineStr">
        <is>
          <t>Verify against product UX/business rules before exposing</t>
        </is>
      </c>
    </row>
    <row r="275">
      <c r="A275" t="inlineStr">
        <is>
          <t>Kolom</t>
        </is>
      </c>
      <c r="B275" t="inlineStr">
        <is>
          <t>D80</t>
        </is>
      </c>
      <c r="C275" t="inlineStr">
        <is>
          <t>Pekerja | OH</t>
        </is>
      </c>
      <c r="D275" t="n">
        <v>1.65</v>
      </c>
      <c r="E275" t="inlineStr">
        <is>
          <t>OH</t>
        </is>
      </c>
      <c r="F275" t="inlineStr">
        <is>
          <t>Review</t>
        </is>
      </c>
      <c r="G275" t="inlineStr">
        <is>
          <t>Verify against product UX/business rules before exposing</t>
        </is>
      </c>
    </row>
    <row r="276">
      <c r="A276" t="inlineStr">
        <is>
          <t>Kolom</t>
        </is>
      </c>
      <c r="B276" t="inlineStr">
        <is>
          <t>D81</t>
        </is>
      </c>
      <c r="C276" t="inlineStr">
        <is>
          <t>Tukang batu | OH</t>
        </is>
      </c>
      <c r="D276" t="n">
        <v>0.275</v>
      </c>
      <c r="E276" t="inlineStr">
        <is>
          <t>OH</t>
        </is>
      </c>
      <c r="F276" t="inlineStr">
        <is>
          <t>Review</t>
        </is>
      </c>
      <c r="G276" t="inlineStr">
        <is>
          <t>Verify against product UX/business rules before exposing</t>
        </is>
      </c>
    </row>
    <row r="277">
      <c r="A277" t="inlineStr">
        <is>
          <t>Kolom</t>
        </is>
      </c>
      <c r="B277" t="inlineStr">
        <is>
          <t>D82</t>
        </is>
      </c>
      <c r="C277" t="inlineStr">
        <is>
          <t>Kepala tukang | OH</t>
        </is>
      </c>
      <c r="D277" t="n">
        <v>0.028</v>
      </c>
      <c r="E277" t="inlineStr">
        <is>
          <t>OH</t>
        </is>
      </c>
      <c r="F277" t="inlineStr">
        <is>
          <t>Review</t>
        </is>
      </c>
      <c r="G277" t="inlineStr">
        <is>
          <t>Verify against product UX/business rules before exposing</t>
        </is>
      </c>
    </row>
    <row r="278">
      <c r="A278" t="inlineStr">
        <is>
          <t>Kolom</t>
        </is>
      </c>
      <c r="B278" t="inlineStr">
        <is>
          <t>D83</t>
        </is>
      </c>
      <c r="C278" t="inlineStr">
        <is>
          <t>Mandor | OH</t>
        </is>
      </c>
      <c r="D278" t="n">
        <v>0.008999999999999999</v>
      </c>
      <c r="E278" t="inlineStr">
        <is>
          <t>OH</t>
        </is>
      </c>
      <c r="F278" t="inlineStr">
        <is>
          <t>Review</t>
        </is>
      </c>
      <c r="G278" t="inlineStr">
        <is>
          <t>Verify against product UX/business rules before exposing</t>
        </is>
      </c>
    </row>
    <row r="279">
      <c r="A279" t="inlineStr">
        <is>
          <t>Kolom</t>
        </is>
      </c>
      <c r="B279" t="inlineStr">
        <is>
          <t>D85</t>
        </is>
      </c>
      <c r="C279" t="inlineStr">
        <is>
          <t>Semen Portland (PC) | kg</t>
        </is>
      </c>
      <c r="D279" t="n">
        <v>368</v>
      </c>
      <c r="E279" t="inlineStr">
        <is>
          <t>kg</t>
        </is>
      </c>
      <c r="F279" t="inlineStr">
        <is>
          <t>Review</t>
        </is>
      </c>
      <c r="G279" t="inlineStr">
        <is>
          <t>Verify against product UX/business rules before exposing</t>
        </is>
      </c>
    </row>
    <row r="280">
      <c r="A280" t="inlineStr">
        <is>
          <t>Kolom</t>
        </is>
      </c>
      <c r="B280" t="inlineStr">
        <is>
          <t>D86</t>
        </is>
      </c>
      <c r="C280" t="inlineStr">
        <is>
          <t>Pasir beton | kg</t>
        </is>
      </c>
      <c r="D280" t="n">
        <v>770</v>
      </c>
      <c r="E280" t="inlineStr">
        <is>
          <t>kg</t>
        </is>
      </c>
      <c r="F280" t="inlineStr">
        <is>
          <t>Review</t>
        </is>
      </c>
      <c r="G280" t="inlineStr">
        <is>
          <t>Verify against product UX/business rules before exposing</t>
        </is>
      </c>
    </row>
    <row r="281">
      <c r="A281" t="inlineStr">
        <is>
          <t>Kolom</t>
        </is>
      </c>
      <c r="B281" t="inlineStr">
        <is>
          <t>D87</t>
        </is>
      </c>
      <c r="C281" t="inlineStr">
        <is>
          <t>Batu split 2/3 | kg</t>
        </is>
      </c>
      <c r="D281" t="n">
        <v>1009</v>
      </c>
      <c r="E281" t="inlineStr">
        <is>
          <t>kg</t>
        </is>
      </c>
      <c r="F281" t="inlineStr">
        <is>
          <t>Review</t>
        </is>
      </c>
      <c r="G281" t="inlineStr">
        <is>
          <t>Verify against product UX/business rules before exposing</t>
        </is>
      </c>
    </row>
    <row r="282">
      <c r="A282" t="inlineStr">
        <is>
          <t>Kolom</t>
        </is>
      </c>
      <c r="B282" t="inlineStr">
        <is>
          <t>D88</t>
        </is>
      </c>
      <c r="C282" t="inlineStr">
        <is>
          <t>Air | liter</t>
        </is>
      </c>
      <c r="D282" t="n">
        <v>202</v>
      </c>
      <c r="E282" t="inlineStr"/>
      <c r="F282" t="inlineStr">
        <is>
          <t>Review</t>
        </is>
      </c>
      <c r="G282" t="inlineStr">
        <is>
          <t>Verify against product UX/business rules before exposing</t>
        </is>
      </c>
    </row>
    <row r="283">
      <c r="A283" t="inlineStr">
        <is>
          <t>Kolom</t>
        </is>
      </c>
      <c r="B283" t="inlineStr">
        <is>
          <t>D93</t>
        </is>
      </c>
      <c r="C283" t="inlineStr">
        <is>
          <t>Pekerja | OH</t>
        </is>
      </c>
      <c r="D283" t="n">
        <v>0.04</v>
      </c>
      <c r="E283" t="inlineStr">
        <is>
          <t>OH</t>
        </is>
      </c>
      <c r="F283" t="inlineStr">
        <is>
          <t>Review</t>
        </is>
      </c>
      <c r="G283" t="inlineStr">
        <is>
          <t>Verify against product UX/business rules before exposing</t>
        </is>
      </c>
    </row>
    <row r="284">
      <c r="A284" t="inlineStr">
        <is>
          <t>Kolom</t>
        </is>
      </c>
      <c r="B284" t="inlineStr">
        <is>
          <t>D94</t>
        </is>
      </c>
      <c r="C284" t="inlineStr">
        <is>
          <t>Mandor | OH</t>
        </is>
      </c>
      <c r="D284" t="n">
        <v>0.004</v>
      </c>
      <c r="E284" t="inlineStr">
        <is>
          <t>OH</t>
        </is>
      </c>
      <c r="F284" t="inlineStr">
        <is>
          <t>Review</t>
        </is>
      </c>
      <c r="G284" t="inlineStr">
        <is>
          <t>Verify against product UX/business rules before exposing</t>
        </is>
      </c>
    </row>
    <row r="285">
      <c r="A285" t="inlineStr">
        <is>
          <t>Balok</t>
        </is>
      </c>
      <c r="B285" t="inlineStr">
        <is>
          <t>D9</t>
        </is>
      </c>
      <c r="C285" t="inlineStr">
        <is>
          <t>P | Panjang balok | m</t>
        </is>
      </c>
      <c r="D285" t="n">
        <v>3</v>
      </c>
      <c r="E285" t="inlineStr">
        <is>
          <t>m</t>
        </is>
      </c>
      <c r="F285" t="inlineStr">
        <is>
          <t>Likely input</t>
        </is>
      </c>
      <c r="G285" t="inlineStr">
        <is>
          <t>Verify against product UX/business rules before exposing</t>
        </is>
      </c>
    </row>
    <row r="286">
      <c r="A286" t="inlineStr">
        <is>
          <t>Balok</t>
        </is>
      </c>
      <c r="B286" t="inlineStr">
        <is>
          <t>L9</t>
        </is>
      </c>
      <c r="C286" t="inlineStr">
        <is>
          <t>m | Pekerja</t>
        </is>
      </c>
      <c r="D286" t="n">
        <v>1</v>
      </c>
      <c r="E286" t="inlineStr"/>
      <c r="F286" t="inlineStr">
        <is>
          <t>Likely input</t>
        </is>
      </c>
      <c r="G286" t="inlineStr">
        <is>
          <t>Verify against product UX/business rules before exposing</t>
        </is>
      </c>
    </row>
    <row r="287">
      <c r="A287" t="inlineStr">
        <is>
          <t>Balok</t>
        </is>
      </c>
      <c r="B287" t="inlineStr">
        <is>
          <t>Q9</t>
        </is>
      </c>
      <c r="C287" t="inlineStr">
        <is>
          <t>OH</t>
        </is>
      </c>
      <c r="D287" t="n">
        <v>100000</v>
      </c>
      <c r="E287" t="inlineStr"/>
      <c r="F287" t="inlineStr">
        <is>
          <t>Likely input</t>
        </is>
      </c>
      <c r="G287" t="inlineStr">
        <is>
          <t>Verify against product UX/business rules before exposing</t>
        </is>
      </c>
    </row>
    <row r="288">
      <c r="A288" t="inlineStr">
        <is>
          <t>Balok</t>
        </is>
      </c>
      <c r="B288" t="inlineStr">
        <is>
          <t>D10</t>
        </is>
      </c>
      <c r="C288" t="inlineStr">
        <is>
          <t>b | Lebar balok | m</t>
        </is>
      </c>
      <c r="D288" t="n">
        <v>0.2</v>
      </c>
      <c r="E288" t="inlineStr">
        <is>
          <t>m</t>
        </is>
      </c>
      <c r="F288" t="inlineStr">
        <is>
          <t>Likely input</t>
        </is>
      </c>
      <c r="G288" t="inlineStr">
        <is>
          <t>Verify against product UX/business rules before exposing</t>
        </is>
      </c>
    </row>
    <row r="289">
      <c r="A289" t="inlineStr">
        <is>
          <t>Balok</t>
        </is>
      </c>
      <c r="B289" t="inlineStr">
        <is>
          <t>L10</t>
        </is>
      </c>
      <c r="C289" t="inlineStr">
        <is>
          <t>m | Tukang</t>
        </is>
      </c>
      <c r="D289" t="n">
        <v>1</v>
      </c>
      <c r="E289" t="inlineStr"/>
      <c r="F289" t="inlineStr">
        <is>
          <t>Likely input</t>
        </is>
      </c>
      <c r="G289" t="inlineStr">
        <is>
          <t>Verify against product UX/business rules before exposing</t>
        </is>
      </c>
    </row>
    <row r="290">
      <c r="A290" t="inlineStr">
        <is>
          <t>Balok</t>
        </is>
      </c>
      <c r="B290" t="inlineStr">
        <is>
          <t>Q10</t>
        </is>
      </c>
      <c r="C290" t="inlineStr">
        <is>
          <t>OH</t>
        </is>
      </c>
      <c r="D290" t="n">
        <v>145000</v>
      </c>
      <c r="E290" t="inlineStr"/>
      <c r="F290" t="inlineStr">
        <is>
          <t>Likely input</t>
        </is>
      </c>
      <c r="G290" t="inlineStr">
        <is>
          <t>Verify against product UX/business rules before exposing</t>
        </is>
      </c>
    </row>
    <row r="291">
      <c r="A291" t="inlineStr">
        <is>
          <t>Balok</t>
        </is>
      </c>
      <c r="B291" t="inlineStr">
        <is>
          <t>D11</t>
        </is>
      </c>
      <c r="C291" t="inlineStr">
        <is>
          <t>h | Tinggi balok | m</t>
        </is>
      </c>
      <c r="D291" t="n">
        <v>0.3</v>
      </c>
      <c r="E291" t="inlineStr">
        <is>
          <t>m</t>
        </is>
      </c>
      <c r="F291" t="inlineStr">
        <is>
          <t>Likely input</t>
        </is>
      </c>
      <c r="G291" t="inlineStr">
        <is>
          <t>Verify against product UX/business rules before exposing</t>
        </is>
      </c>
    </row>
    <row r="292">
      <c r="A292" t="inlineStr">
        <is>
          <t>Balok</t>
        </is>
      </c>
      <c r="B292" t="inlineStr">
        <is>
          <t>L11</t>
        </is>
      </c>
      <c r="C292" t="inlineStr">
        <is>
          <t>m | Kepala Tukang</t>
        </is>
      </c>
      <c r="D292" t="n">
        <v>1</v>
      </c>
      <c r="E292" t="inlineStr"/>
      <c r="F292" t="inlineStr">
        <is>
          <t>Likely input</t>
        </is>
      </c>
      <c r="G292" t="inlineStr">
        <is>
          <t>Verify against product UX/business rules before exposing</t>
        </is>
      </c>
    </row>
    <row r="293">
      <c r="A293" t="inlineStr">
        <is>
          <t>Balok</t>
        </is>
      </c>
      <c r="B293" t="inlineStr">
        <is>
          <t>Q11</t>
        </is>
      </c>
      <c r="C293" t="inlineStr">
        <is>
          <t>OH</t>
        </is>
      </c>
      <c r="D293" t="n">
        <v>175000</v>
      </c>
      <c r="E293" t="inlineStr"/>
      <c r="F293" t="inlineStr">
        <is>
          <t>Likely input</t>
        </is>
      </c>
      <c r="G293" t="inlineStr">
        <is>
          <t>Verify against product UX/business rules before exposing</t>
        </is>
      </c>
    </row>
    <row r="294">
      <c r="A294" t="inlineStr">
        <is>
          <t>Balok</t>
        </is>
      </c>
      <c r="B294" t="inlineStr">
        <is>
          <t>D12</t>
        </is>
      </c>
      <c r="C294" t="inlineStr">
        <is>
          <t>Jumlah balok | unit</t>
        </is>
      </c>
      <c r="D294" t="n">
        <v>5</v>
      </c>
      <c r="E294" t="inlineStr">
        <is>
          <t>unit</t>
        </is>
      </c>
      <c r="F294" t="inlineStr">
        <is>
          <t>Likely input</t>
        </is>
      </c>
      <c r="G294" t="inlineStr">
        <is>
          <t>Verify against product UX/business rules before exposing</t>
        </is>
      </c>
    </row>
    <row r="295">
      <c r="A295" t="inlineStr">
        <is>
          <t>Balok</t>
        </is>
      </c>
      <c r="B295" t="inlineStr">
        <is>
          <t>L12</t>
        </is>
      </c>
      <c r="C295" t="inlineStr">
        <is>
          <t>m | Mandor</t>
        </is>
      </c>
      <c r="D295" t="n">
        <v>1</v>
      </c>
      <c r="E295" t="inlineStr"/>
      <c r="F295" t="inlineStr">
        <is>
          <t>Likely input</t>
        </is>
      </c>
      <c r="G295" t="inlineStr">
        <is>
          <t>Verify against product UX/business rules before exposing</t>
        </is>
      </c>
    </row>
    <row r="296">
      <c r="A296" t="inlineStr">
        <is>
          <t>Balok</t>
        </is>
      </c>
      <c r="B296" t="inlineStr">
        <is>
          <t>Q12</t>
        </is>
      </c>
      <c r="C296" t="inlineStr">
        <is>
          <t>OH</t>
        </is>
      </c>
      <c r="D296" t="n">
        <v>200000</v>
      </c>
      <c r="E296" t="inlineStr"/>
      <c r="F296" t="inlineStr">
        <is>
          <t>Likely input</t>
        </is>
      </c>
      <c r="G296" t="inlineStr">
        <is>
          <t>Verify against product UX/business rules before exposing</t>
        </is>
      </c>
    </row>
    <row r="297">
      <c r="A297" t="inlineStr">
        <is>
          <t>Balok</t>
        </is>
      </c>
      <c r="B297" t="inlineStr">
        <is>
          <t>D14</t>
        </is>
      </c>
      <c r="C297" t="inlineStr">
        <is>
          <t>Besi tulangan 1, Ø | mm</t>
        </is>
      </c>
      <c r="D297" t="n">
        <v>10</v>
      </c>
      <c r="E297" t="inlineStr">
        <is>
          <t>mm</t>
        </is>
      </c>
      <c r="F297" t="inlineStr">
        <is>
          <t>Likely input</t>
        </is>
      </c>
      <c r="G297" t="inlineStr">
        <is>
          <t>Verify against product UX/business rules before exposing</t>
        </is>
      </c>
    </row>
    <row r="298">
      <c r="A298" t="inlineStr">
        <is>
          <t>Balok</t>
        </is>
      </c>
      <c r="B298" t="inlineStr">
        <is>
          <t>D15</t>
        </is>
      </c>
      <c r="C298" t="inlineStr">
        <is>
          <t>Besi tulangan 2, Ø | mm</t>
        </is>
      </c>
      <c r="D298" t="n">
        <v>8</v>
      </c>
      <c r="E298" t="inlineStr">
        <is>
          <t>mm</t>
        </is>
      </c>
      <c r="F298" t="inlineStr">
        <is>
          <t>Likely input</t>
        </is>
      </c>
      <c r="G298" t="inlineStr">
        <is>
          <t>Verify against product UX/business rules before exposing</t>
        </is>
      </c>
    </row>
    <row r="299">
      <c r="A299" t="inlineStr">
        <is>
          <t>Balok</t>
        </is>
      </c>
      <c r="B299" t="inlineStr">
        <is>
          <t>Q15</t>
        </is>
      </c>
      <c r="C299" t="inlineStr">
        <is>
          <t>batang</t>
        </is>
      </c>
      <c r="D299" t="n">
        <v>67800</v>
      </c>
      <c r="E299" t="inlineStr"/>
      <c r="F299" t="inlineStr">
        <is>
          <t>Likely input</t>
        </is>
      </c>
      <c r="G299" t="inlineStr">
        <is>
          <t>Verify against product UX/business rules before exposing</t>
        </is>
      </c>
    </row>
    <row r="300">
      <c r="A300" t="inlineStr">
        <is>
          <t>Balok</t>
        </is>
      </c>
      <c r="B300" t="inlineStr">
        <is>
          <t>D16</t>
        </is>
      </c>
      <c r="C300" t="inlineStr">
        <is>
          <t>Besi sengkang, Ø | mm</t>
        </is>
      </c>
      <c r="D300" t="n">
        <v>6</v>
      </c>
      <c r="E300" t="inlineStr">
        <is>
          <t>mm</t>
        </is>
      </c>
      <c r="F300" t="inlineStr">
        <is>
          <t>Likely input</t>
        </is>
      </c>
      <c r="G300" t="inlineStr">
        <is>
          <t>Verify against product UX/business rules before exposing</t>
        </is>
      </c>
    </row>
    <row r="301">
      <c r="A301" t="inlineStr">
        <is>
          <t>Balok</t>
        </is>
      </c>
      <c r="B301" t="inlineStr">
        <is>
          <t>Q16</t>
        </is>
      </c>
      <c r="C301" t="inlineStr">
        <is>
          <t>batang</t>
        </is>
      </c>
      <c r="D301" t="n">
        <v>47500</v>
      </c>
      <c r="E301" t="inlineStr"/>
      <c r="F301" t="inlineStr">
        <is>
          <t>Likely input</t>
        </is>
      </c>
      <c r="G301" t="inlineStr">
        <is>
          <t>Verify against product UX/business rules before exposing</t>
        </is>
      </c>
    </row>
    <row r="302">
      <c r="A302" t="inlineStr">
        <is>
          <t>Balok</t>
        </is>
      </c>
      <c r="B302" t="inlineStr">
        <is>
          <t>D17</t>
        </is>
      </c>
      <c r="C302" t="inlineStr">
        <is>
          <t>Kawat beton, Ø | mm</t>
        </is>
      </c>
      <c r="D302" t="n">
        <v>1.2</v>
      </c>
      <c r="E302" t="inlineStr">
        <is>
          <t>mm</t>
        </is>
      </c>
      <c r="F302" t="inlineStr">
        <is>
          <t>Likely input</t>
        </is>
      </c>
      <c r="G302" t="inlineStr">
        <is>
          <t>Verify against product UX/business rules before exposing</t>
        </is>
      </c>
    </row>
    <row r="303">
      <c r="A303" t="inlineStr">
        <is>
          <t>Balok</t>
        </is>
      </c>
      <c r="B303" t="inlineStr">
        <is>
          <t>Q17</t>
        </is>
      </c>
      <c r="C303" t="inlineStr">
        <is>
          <t>batang</t>
        </is>
      </c>
      <c r="D303" t="n">
        <v>36053</v>
      </c>
      <c r="E303" t="inlineStr"/>
      <c r="F303" t="inlineStr">
        <is>
          <t>Likely input</t>
        </is>
      </c>
      <c r="G303" t="inlineStr">
        <is>
          <t>Verify against product UX/business rules before exposing</t>
        </is>
      </c>
    </row>
    <row r="304">
      <c r="A304" t="inlineStr">
        <is>
          <t>Balok</t>
        </is>
      </c>
      <c r="B304" t="inlineStr">
        <is>
          <t>Q18</t>
        </is>
      </c>
      <c r="C304" t="inlineStr">
        <is>
          <t>kg</t>
        </is>
      </c>
      <c r="D304" t="n">
        <v>18800</v>
      </c>
      <c r="E304" t="inlineStr"/>
      <c r="F304" t="inlineStr">
        <is>
          <t>Likely input</t>
        </is>
      </c>
      <c r="G304" t="inlineStr">
        <is>
          <t>Verify against product UX/business rules before exposing</t>
        </is>
      </c>
    </row>
    <row r="305">
      <c r="A305" t="inlineStr">
        <is>
          <t>Balok</t>
        </is>
      </c>
      <c r="B305" t="inlineStr">
        <is>
          <t>D19</t>
        </is>
      </c>
      <c r="C305" t="inlineStr">
        <is>
          <t>Jumlah besi tulangan 1 | bh</t>
        </is>
      </c>
      <c r="D305" t="n">
        <v>4</v>
      </c>
      <c r="E305" t="inlineStr">
        <is>
          <t>bh</t>
        </is>
      </c>
      <c r="F305" t="inlineStr">
        <is>
          <t>Likely input</t>
        </is>
      </c>
      <c r="G305" t="inlineStr">
        <is>
          <t>Verify against product UX/business rules before exposing</t>
        </is>
      </c>
    </row>
    <row r="306">
      <c r="A306" t="inlineStr">
        <is>
          <t>Balok</t>
        </is>
      </c>
      <c r="B306" t="inlineStr">
        <is>
          <t>Q19</t>
        </is>
      </c>
      <c r="C306" t="inlineStr">
        <is>
          <t>kg</t>
        </is>
      </c>
      <c r="D306" t="n">
        <v>20500</v>
      </c>
      <c r="E306" t="inlineStr"/>
      <c r="F306" t="inlineStr">
        <is>
          <t>Likely input</t>
        </is>
      </c>
      <c r="G306" t="inlineStr">
        <is>
          <t>Verify against product UX/business rules before exposing</t>
        </is>
      </c>
    </row>
    <row r="307">
      <c r="A307" t="inlineStr">
        <is>
          <t>Balok</t>
        </is>
      </c>
      <c r="B307" t="inlineStr">
        <is>
          <t>D20</t>
        </is>
      </c>
      <c r="C307" t="inlineStr">
        <is>
          <t>Jumlah besi tulangan 2 | bh</t>
        </is>
      </c>
      <c r="D307" t="n">
        <v>2</v>
      </c>
      <c r="E307" t="inlineStr">
        <is>
          <t>bh</t>
        </is>
      </c>
      <c r="F307" t="inlineStr">
        <is>
          <t>Likely input</t>
        </is>
      </c>
      <c r="G307" t="inlineStr">
        <is>
          <t>Verify against product UX/business rules before exposing</t>
        </is>
      </c>
    </row>
    <row r="308">
      <c r="A308" t="inlineStr">
        <is>
          <t>Balok</t>
        </is>
      </c>
      <c r="B308" t="inlineStr">
        <is>
          <t>Q20</t>
        </is>
      </c>
      <c r="C308" t="inlineStr">
        <is>
          <t>liter</t>
        </is>
      </c>
      <c r="D308" t="n">
        <v>9500</v>
      </c>
      <c r="E308" t="inlineStr"/>
      <c r="F308" t="inlineStr">
        <is>
          <t>Likely input</t>
        </is>
      </c>
      <c r="G308" t="inlineStr">
        <is>
          <t>Verify against product UX/business rules before exposing</t>
        </is>
      </c>
    </row>
    <row r="309">
      <c r="A309" t="inlineStr">
        <is>
          <t>Balok</t>
        </is>
      </c>
      <c r="B309" t="inlineStr">
        <is>
          <t>D21</t>
        </is>
      </c>
      <c r="C309" t="inlineStr">
        <is>
          <t>Jarak sengkang tumpuan | cm</t>
        </is>
      </c>
      <c r="D309" t="n">
        <v>15</v>
      </c>
      <c r="E309" t="inlineStr">
        <is>
          <t>cm</t>
        </is>
      </c>
      <c r="F309" t="inlineStr">
        <is>
          <t>Likely input</t>
        </is>
      </c>
      <c r="G309" t="inlineStr">
        <is>
          <t>Verify against product UX/business rules before exposing</t>
        </is>
      </c>
    </row>
    <row r="310">
      <c r="A310" t="inlineStr">
        <is>
          <t>Balok</t>
        </is>
      </c>
      <c r="B310" t="inlineStr">
        <is>
          <t>Q21</t>
        </is>
      </c>
      <c r="C310" t="inlineStr">
        <is>
          <t>m3</t>
        </is>
      </c>
      <c r="D310" t="n">
        <v>11950000</v>
      </c>
      <c r="E310" t="inlineStr"/>
      <c r="F310" t="inlineStr">
        <is>
          <t>Likely input</t>
        </is>
      </c>
      <c r="G310" t="inlineStr">
        <is>
          <t>Verify against product UX/business rules before exposing</t>
        </is>
      </c>
    </row>
    <row r="311">
      <c r="A311" t="inlineStr">
        <is>
          <t>Balok</t>
        </is>
      </c>
      <c r="B311" t="inlineStr">
        <is>
          <t>D22</t>
        </is>
      </c>
      <c r="C311" t="inlineStr">
        <is>
          <t>Jarak sengkang lapangan | cm</t>
        </is>
      </c>
      <c r="D311" t="n">
        <v>20</v>
      </c>
      <c r="E311" t="inlineStr">
        <is>
          <t>cm</t>
        </is>
      </c>
      <c r="F311" t="inlineStr">
        <is>
          <t>Likely input</t>
        </is>
      </c>
      <c r="G311" t="inlineStr">
        <is>
          <t>Verify against product UX/business rules before exposing</t>
        </is>
      </c>
    </row>
    <row r="312">
      <c r="A312" t="inlineStr">
        <is>
          <t>Balok</t>
        </is>
      </c>
      <c r="B312" t="inlineStr">
        <is>
          <t>Q22</t>
        </is>
      </c>
      <c r="C312" t="inlineStr">
        <is>
          <t>lembar</t>
        </is>
      </c>
      <c r="D312" t="n">
        <v>167300</v>
      </c>
      <c r="E312" t="inlineStr"/>
      <c r="F312" t="inlineStr">
        <is>
          <t>Likely input</t>
        </is>
      </c>
      <c r="G312" t="inlineStr">
        <is>
          <t>Verify against product UX/business rules before exposing</t>
        </is>
      </c>
    </row>
    <row r="313">
      <c r="A313" t="inlineStr">
        <is>
          <t>Balok</t>
        </is>
      </c>
      <c r="B313" t="inlineStr">
        <is>
          <t>Q23</t>
        </is>
      </c>
      <c r="C313" t="inlineStr">
        <is>
          <t>batang</t>
        </is>
      </c>
      <c r="D313" t="n">
        <v>35000</v>
      </c>
      <c r="E313" t="inlineStr"/>
      <c r="F313" t="inlineStr">
        <is>
          <t>Likely input</t>
        </is>
      </c>
      <c r="G313" t="inlineStr">
        <is>
          <t>Verify against product UX/business rules before exposing</t>
        </is>
      </c>
    </row>
    <row r="314">
      <c r="A314" t="inlineStr">
        <is>
          <t>Balok</t>
        </is>
      </c>
      <c r="B314" t="inlineStr">
        <is>
          <t>D24</t>
        </is>
      </c>
      <c r="C314" t="inlineStr">
        <is>
          <t>s | Selimut beton | cm</t>
        </is>
      </c>
      <c r="D314" t="n">
        <v>2.5</v>
      </c>
      <c r="E314" t="inlineStr">
        <is>
          <t>cm</t>
        </is>
      </c>
      <c r="F314" t="inlineStr">
        <is>
          <t>Likely input</t>
        </is>
      </c>
      <c r="G314" t="inlineStr">
        <is>
          <t>Verify against product UX/business rules before exposing</t>
        </is>
      </c>
    </row>
    <row r="315">
      <c r="A315" t="inlineStr">
        <is>
          <t>Balok</t>
        </is>
      </c>
      <c r="B315" t="inlineStr">
        <is>
          <t>Q24</t>
        </is>
      </c>
      <c r="C315" t="inlineStr">
        <is>
          <t>sak</t>
        </is>
      </c>
      <c r="D315" t="n">
        <v>65000</v>
      </c>
      <c r="E315" t="inlineStr"/>
      <c r="F315" t="inlineStr">
        <is>
          <t>Likely input</t>
        </is>
      </c>
      <c r="G315" t="inlineStr">
        <is>
          <t>Verify against product UX/business rules before exposing</t>
        </is>
      </c>
    </row>
    <row r="316">
      <c r="A316" t="inlineStr">
        <is>
          <t>Balok</t>
        </is>
      </c>
      <c r="B316" t="inlineStr">
        <is>
          <t>Q25</t>
        </is>
      </c>
      <c r="C316" t="inlineStr">
        <is>
          <t>m³</t>
        </is>
      </c>
      <c r="D316" t="n">
        <v>400000</v>
      </c>
      <c r="E316" t="inlineStr"/>
      <c r="F316" t="inlineStr">
        <is>
          <t>Likely input</t>
        </is>
      </c>
      <c r="G316" t="inlineStr">
        <is>
          <t>Verify against product UX/business rules before exposing</t>
        </is>
      </c>
    </row>
    <row r="317">
      <c r="A317" t="inlineStr">
        <is>
          <t>Balok</t>
        </is>
      </c>
      <c r="B317" t="inlineStr">
        <is>
          <t>D26</t>
        </is>
      </c>
      <c r="C317" t="inlineStr">
        <is>
          <t>Panjang kawat ikat | m</t>
        </is>
      </c>
      <c r="D317" t="n">
        <v>0.35</v>
      </c>
      <c r="E317" t="inlineStr">
        <is>
          <t>m</t>
        </is>
      </c>
      <c r="F317" t="inlineStr">
        <is>
          <t>Review</t>
        </is>
      </c>
      <c r="G317" t="inlineStr">
        <is>
          <t>Verify against product UX/business rules before exposing</t>
        </is>
      </c>
    </row>
    <row r="318">
      <c r="A318" t="inlineStr">
        <is>
          <t>Balok</t>
        </is>
      </c>
      <c r="B318" t="inlineStr">
        <is>
          <t>Q26</t>
        </is>
      </c>
      <c r="C318" t="inlineStr">
        <is>
          <t>m³</t>
        </is>
      </c>
      <c r="D318" t="n">
        <v>450000</v>
      </c>
      <c r="E318" t="inlineStr"/>
      <c r="F318" t="inlineStr">
        <is>
          <t>Review</t>
        </is>
      </c>
      <c r="G318" t="inlineStr">
        <is>
          <t>Verify against product UX/business rules before exposing</t>
        </is>
      </c>
    </row>
    <row r="319">
      <c r="A319" t="inlineStr">
        <is>
          <t>Balok</t>
        </is>
      </c>
      <c r="B319" t="inlineStr">
        <is>
          <t>D27</t>
        </is>
      </c>
      <c r="C319" t="inlineStr">
        <is>
          <t>Massa jenis besi, ρ | kg/m³</t>
        </is>
      </c>
      <c r="D319" t="n">
        <v>7850</v>
      </c>
      <c r="E319" t="inlineStr"/>
      <c r="F319" t="inlineStr">
        <is>
          <t>Review</t>
        </is>
      </c>
      <c r="G319" t="inlineStr">
        <is>
          <t>Verify against product UX/business rules before exposing</t>
        </is>
      </c>
    </row>
    <row r="320">
      <c r="A320" t="inlineStr">
        <is>
          <t>Balok</t>
        </is>
      </c>
      <c r="B320" t="inlineStr">
        <is>
          <t>Q27</t>
        </is>
      </c>
      <c r="C320" t="inlineStr">
        <is>
          <t>liter</t>
        </is>
      </c>
      <c r="D320" t="n">
        <v>200</v>
      </c>
      <c r="E320" t="inlineStr"/>
      <c r="F320" t="inlineStr">
        <is>
          <t>Review</t>
        </is>
      </c>
      <c r="G320" t="inlineStr">
        <is>
          <t>Verify against product UX/business rules before exposing</t>
        </is>
      </c>
    </row>
    <row r="321">
      <c r="A321" t="inlineStr">
        <is>
          <t>Balok</t>
        </is>
      </c>
      <c r="B321" t="inlineStr">
        <is>
          <t>D55</t>
        </is>
      </c>
      <c r="C321" t="inlineStr">
        <is>
          <t>Pekerja | OH</t>
        </is>
      </c>
      <c r="D321" t="n">
        <v>0.0016</v>
      </c>
      <c r="E321" t="inlineStr">
        <is>
          <t>OH</t>
        </is>
      </c>
      <c r="F321" t="inlineStr">
        <is>
          <t>Review</t>
        </is>
      </c>
      <c r="G321" t="inlineStr">
        <is>
          <t>Verify against product UX/business rules before exposing</t>
        </is>
      </c>
    </row>
    <row r="322">
      <c r="A322" t="inlineStr">
        <is>
          <t>Balok</t>
        </is>
      </c>
      <c r="B322" t="inlineStr">
        <is>
          <t>D56</t>
        </is>
      </c>
      <c r="C322" t="inlineStr">
        <is>
          <t>Tukang besi | OH</t>
        </is>
      </c>
      <c r="D322" t="n">
        <v>0.0016</v>
      </c>
      <c r="E322" t="inlineStr">
        <is>
          <t>OH</t>
        </is>
      </c>
      <c r="F322" t="inlineStr">
        <is>
          <t>Review</t>
        </is>
      </c>
      <c r="G322" t="inlineStr">
        <is>
          <t>Verify against product UX/business rules before exposing</t>
        </is>
      </c>
    </row>
    <row r="323">
      <c r="A323" t="inlineStr">
        <is>
          <t>Balok</t>
        </is>
      </c>
      <c r="B323" t="inlineStr">
        <is>
          <t>D57</t>
        </is>
      </c>
      <c r="C323" t="inlineStr">
        <is>
          <t>Kepala tukang | OH</t>
        </is>
      </c>
      <c r="D323" t="n">
        <v>0.00016</v>
      </c>
      <c r="E323" t="inlineStr">
        <is>
          <t>OH</t>
        </is>
      </c>
      <c r="F323" t="inlineStr">
        <is>
          <t>Review</t>
        </is>
      </c>
      <c r="G323" t="inlineStr">
        <is>
          <t>Verify against product UX/business rules before exposing</t>
        </is>
      </c>
    </row>
    <row r="324">
      <c r="A324" t="inlineStr">
        <is>
          <t>Balok</t>
        </is>
      </c>
      <c r="B324" t="inlineStr">
        <is>
          <t>D58</t>
        </is>
      </c>
      <c r="C324" t="inlineStr">
        <is>
          <t>Mandor | OH</t>
        </is>
      </c>
      <c r="D324" t="n">
        <v>0.00016</v>
      </c>
      <c r="E324" t="inlineStr">
        <is>
          <t>OH</t>
        </is>
      </c>
      <c r="F324" t="inlineStr">
        <is>
          <t>Review</t>
        </is>
      </c>
      <c r="G324" t="inlineStr">
        <is>
          <t>Verify against product UX/business rules before exposing</t>
        </is>
      </c>
    </row>
    <row r="325">
      <c r="A325" t="inlineStr">
        <is>
          <t>Balok</t>
        </is>
      </c>
      <c r="B325" t="inlineStr">
        <is>
          <t>D60</t>
        </is>
      </c>
      <c r="C325" t="inlineStr">
        <is>
          <t>Baja Tulangan Polos (BjTP) diameter &lt; 12 mm | kg</t>
        </is>
      </c>
      <c r="D325" t="n">
        <v>1.02</v>
      </c>
      <c r="E325" t="inlineStr">
        <is>
          <t>kg</t>
        </is>
      </c>
      <c r="F325" t="inlineStr">
        <is>
          <t>Review</t>
        </is>
      </c>
      <c r="G325" t="inlineStr">
        <is>
          <t>Verify against product UX/business rules before exposing</t>
        </is>
      </c>
    </row>
    <row r="326">
      <c r="A326" t="inlineStr">
        <is>
          <t>Balok</t>
        </is>
      </c>
      <c r="B326" t="inlineStr">
        <is>
          <t>D61</t>
        </is>
      </c>
      <c r="C326" t="inlineStr">
        <is>
          <t>Kawat beton | kg</t>
        </is>
      </c>
      <c r="D326" t="n">
        <v>0.028</v>
      </c>
      <c r="E326" t="inlineStr">
        <is>
          <t>kg</t>
        </is>
      </c>
      <c r="F326" t="inlineStr">
        <is>
          <t>Review</t>
        </is>
      </c>
      <c r="G326" t="inlineStr">
        <is>
          <t>Verify against product UX/business rules before exposing</t>
        </is>
      </c>
    </row>
    <row r="327">
      <c r="A327" t="inlineStr">
        <is>
          <t>Balok</t>
        </is>
      </c>
      <c r="B327" t="inlineStr">
        <is>
          <t>D66</t>
        </is>
      </c>
      <c r="C327" t="inlineStr">
        <is>
          <t>Pekerja | OH</t>
        </is>
      </c>
      <c r="D327" t="n">
        <v>0.66</v>
      </c>
      <c r="E327" t="inlineStr">
        <is>
          <t>OH</t>
        </is>
      </c>
      <c r="F327" t="inlineStr">
        <is>
          <t>Review</t>
        </is>
      </c>
      <c r="G327" t="inlineStr">
        <is>
          <t>Verify against product UX/business rules before exposing</t>
        </is>
      </c>
    </row>
    <row r="328">
      <c r="A328" t="inlineStr">
        <is>
          <t>Balok</t>
        </is>
      </c>
      <c r="B328" t="inlineStr">
        <is>
          <t>D67</t>
        </is>
      </c>
      <c r="C328" t="inlineStr">
        <is>
          <t>Tukang kayu | OH</t>
        </is>
      </c>
      <c r="D328" t="n">
        <v>0.33</v>
      </c>
      <c r="E328" t="inlineStr">
        <is>
          <t>OH</t>
        </is>
      </c>
      <c r="F328" t="inlineStr">
        <is>
          <t>Review</t>
        </is>
      </c>
      <c r="G328" t="inlineStr">
        <is>
          <t>Verify against product UX/business rules before exposing</t>
        </is>
      </c>
    </row>
    <row r="329">
      <c r="A329" t="inlineStr">
        <is>
          <t>Balok</t>
        </is>
      </c>
      <c r="B329" t="inlineStr">
        <is>
          <t>D68</t>
        </is>
      </c>
      <c r="C329" t="inlineStr">
        <is>
          <t>Kepala tukang | OH</t>
        </is>
      </c>
      <c r="D329" t="n">
        <v>0.033</v>
      </c>
      <c r="E329" t="inlineStr">
        <is>
          <t>OH</t>
        </is>
      </c>
      <c r="F329" t="inlineStr">
        <is>
          <t>Review</t>
        </is>
      </c>
      <c r="G329" t="inlineStr">
        <is>
          <t>Verify against product UX/business rules before exposing</t>
        </is>
      </c>
    </row>
    <row r="330">
      <c r="A330" t="inlineStr">
        <is>
          <t>Balok</t>
        </is>
      </c>
      <c r="B330" t="inlineStr">
        <is>
          <t>D69</t>
        </is>
      </c>
      <c r="C330" t="inlineStr">
        <is>
          <t>Mandor | OH</t>
        </is>
      </c>
      <c r="D330" t="n">
        <v>0.011</v>
      </c>
      <c r="E330" t="inlineStr">
        <is>
          <t>OH</t>
        </is>
      </c>
      <c r="F330" t="inlineStr">
        <is>
          <t>Review</t>
        </is>
      </c>
      <c r="G330" t="inlineStr">
        <is>
          <t>Verify against product UX/business rules before exposing</t>
        </is>
      </c>
    </row>
    <row r="331">
      <c r="A331" t="inlineStr">
        <is>
          <t>Balok</t>
        </is>
      </c>
      <c r="B331" t="inlineStr">
        <is>
          <t>D71</t>
        </is>
      </c>
      <c r="C331" t="inlineStr">
        <is>
          <t>Paku 12 cm | kg</t>
        </is>
      </c>
      <c r="D331" t="n">
        <v>0.4</v>
      </c>
      <c r="E331" t="inlineStr">
        <is>
          <t>kg</t>
        </is>
      </c>
      <c r="F331" t="inlineStr">
        <is>
          <t>Review</t>
        </is>
      </c>
      <c r="G331" t="inlineStr">
        <is>
          <t>Verify against product UX/business rules before exposing</t>
        </is>
      </c>
    </row>
    <row r="332">
      <c r="A332" t="inlineStr">
        <is>
          <t>Balok</t>
        </is>
      </c>
      <c r="B332" t="inlineStr">
        <is>
          <t>D72</t>
        </is>
      </c>
      <c r="C332" t="inlineStr">
        <is>
          <t>Minyak bekisting | ltr</t>
        </is>
      </c>
      <c r="D332" t="n">
        <v>0.2</v>
      </c>
      <c r="E332" t="inlineStr"/>
      <c r="F332" t="inlineStr">
        <is>
          <t>Review</t>
        </is>
      </c>
      <c r="G332" t="inlineStr">
        <is>
          <t>Verify against product UX/business rules before exposing</t>
        </is>
      </c>
    </row>
    <row r="333">
      <c r="A333" t="inlineStr">
        <is>
          <t>Balok</t>
        </is>
      </c>
      <c r="B333" t="inlineStr">
        <is>
          <t>D73</t>
        </is>
      </c>
      <c r="C333" t="inlineStr">
        <is>
          <t>Kayu balok 6/12 kelas II | m3</t>
        </is>
      </c>
      <c r="D333" t="n">
        <v>0.00558</v>
      </c>
      <c r="E333" t="inlineStr"/>
      <c r="F333" t="inlineStr">
        <is>
          <t>Review</t>
        </is>
      </c>
      <c r="G333" t="inlineStr">
        <is>
          <t>Verify against product UX/business rules before exposing</t>
        </is>
      </c>
    </row>
    <row r="334">
      <c r="A334" t="inlineStr">
        <is>
          <t>Balok</t>
        </is>
      </c>
      <c r="B334" t="inlineStr">
        <is>
          <t>D74</t>
        </is>
      </c>
      <c r="C334" t="inlineStr">
        <is>
          <t>Plywood 12 mm | lbr</t>
        </is>
      </c>
      <c r="D334" t="n">
        <v>0.12705</v>
      </c>
      <c r="E334" t="inlineStr"/>
      <c r="F334" t="inlineStr">
        <is>
          <t>Review</t>
        </is>
      </c>
      <c r="G334" t="inlineStr">
        <is>
          <t>Verify against product UX/business rules before exposing</t>
        </is>
      </c>
    </row>
    <row r="335">
      <c r="A335" t="inlineStr">
        <is>
          <t>Balok</t>
        </is>
      </c>
      <c r="B335" t="inlineStr">
        <is>
          <t>D75</t>
        </is>
      </c>
      <c r="C335" t="inlineStr">
        <is>
          <t>Dolken kayu φ 8-10 panjang 400 cm | btg</t>
        </is>
      </c>
      <c r="D335" t="n">
        <v>0.65</v>
      </c>
      <c r="E335" t="inlineStr"/>
      <c r="F335" t="inlineStr">
        <is>
          <t>Review</t>
        </is>
      </c>
      <c r="G335" t="inlineStr">
        <is>
          <t>Verify against product UX/business rules before exposing</t>
        </is>
      </c>
    </row>
    <row r="336">
      <c r="A336" t="inlineStr">
        <is>
          <t>Balok</t>
        </is>
      </c>
      <c r="B336" t="inlineStr">
        <is>
          <t>D80</t>
        </is>
      </c>
      <c r="C336" t="inlineStr">
        <is>
          <t>Pekerja | OH</t>
        </is>
      </c>
      <c r="D336" t="n">
        <v>1.65</v>
      </c>
      <c r="E336" t="inlineStr">
        <is>
          <t>OH</t>
        </is>
      </c>
      <c r="F336" t="inlineStr">
        <is>
          <t>Review</t>
        </is>
      </c>
      <c r="G336" t="inlineStr">
        <is>
          <t>Verify against product UX/business rules before exposing</t>
        </is>
      </c>
    </row>
    <row r="337">
      <c r="A337" t="inlineStr">
        <is>
          <t>Balok</t>
        </is>
      </c>
      <c r="B337" t="inlineStr">
        <is>
          <t>D81</t>
        </is>
      </c>
      <c r="C337" t="inlineStr">
        <is>
          <t>Tukang batu | OH</t>
        </is>
      </c>
      <c r="D337" t="n">
        <v>0.275</v>
      </c>
      <c r="E337" t="inlineStr">
        <is>
          <t>OH</t>
        </is>
      </c>
      <c r="F337" t="inlineStr">
        <is>
          <t>Review</t>
        </is>
      </c>
      <c r="G337" t="inlineStr">
        <is>
          <t>Verify against product UX/business rules before exposing</t>
        </is>
      </c>
    </row>
    <row r="338">
      <c r="A338" t="inlineStr">
        <is>
          <t>Balok</t>
        </is>
      </c>
      <c r="B338" t="inlineStr">
        <is>
          <t>D82</t>
        </is>
      </c>
      <c r="C338" t="inlineStr">
        <is>
          <t>Kepala tukang | OH</t>
        </is>
      </c>
      <c r="D338" t="n">
        <v>0.028</v>
      </c>
      <c r="E338" t="inlineStr">
        <is>
          <t>OH</t>
        </is>
      </c>
      <c r="F338" t="inlineStr">
        <is>
          <t>Review</t>
        </is>
      </c>
      <c r="G338" t="inlineStr">
        <is>
          <t>Verify against product UX/business rules before exposing</t>
        </is>
      </c>
    </row>
    <row r="339">
      <c r="A339" t="inlineStr">
        <is>
          <t>Balok</t>
        </is>
      </c>
      <c r="B339" t="inlineStr">
        <is>
          <t>D83</t>
        </is>
      </c>
      <c r="C339" t="inlineStr">
        <is>
          <t>Mandor | OH</t>
        </is>
      </c>
      <c r="D339" t="n">
        <v>0.008999999999999999</v>
      </c>
      <c r="E339" t="inlineStr">
        <is>
          <t>OH</t>
        </is>
      </c>
      <c r="F339" t="inlineStr">
        <is>
          <t>Review</t>
        </is>
      </c>
      <c r="G339" t="inlineStr">
        <is>
          <t>Verify against product UX/business rules before exposing</t>
        </is>
      </c>
    </row>
    <row r="340">
      <c r="A340" t="inlineStr">
        <is>
          <t>Balok</t>
        </is>
      </c>
      <c r="B340" t="inlineStr">
        <is>
          <t>D85</t>
        </is>
      </c>
      <c r="C340" t="inlineStr">
        <is>
          <t>Semen Portland (PC) | kg</t>
        </is>
      </c>
      <c r="D340" t="n">
        <v>368</v>
      </c>
      <c r="E340" t="inlineStr">
        <is>
          <t>kg</t>
        </is>
      </c>
      <c r="F340" t="inlineStr">
        <is>
          <t>Review</t>
        </is>
      </c>
      <c r="G340" t="inlineStr">
        <is>
          <t>Verify against product UX/business rules before exposing</t>
        </is>
      </c>
    </row>
    <row r="341">
      <c r="A341" t="inlineStr">
        <is>
          <t>Balok</t>
        </is>
      </c>
      <c r="B341" t="inlineStr">
        <is>
          <t>D86</t>
        </is>
      </c>
      <c r="C341" t="inlineStr">
        <is>
          <t>Pasir beton | kg</t>
        </is>
      </c>
      <c r="D341" t="n">
        <v>770</v>
      </c>
      <c r="E341" t="inlineStr">
        <is>
          <t>kg</t>
        </is>
      </c>
      <c r="F341" t="inlineStr">
        <is>
          <t>Review</t>
        </is>
      </c>
      <c r="G341" t="inlineStr">
        <is>
          <t>Verify against product UX/business rules before exposing</t>
        </is>
      </c>
    </row>
    <row r="342">
      <c r="A342" t="inlineStr">
        <is>
          <t>Balok</t>
        </is>
      </c>
      <c r="B342" t="inlineStr">
        <is>
          <t>D87</t>
        </is>
      </c>
      <c r="C342" t="inlineStr">
        <is>
          <t>Batu split 2/3 | kg</t>
        </is>
      </c>
      <c r="D342" t="n">
        <v>1009</v>
      </c>
      <c r="E342" t="inlineStr">
        <is>
          <t>kg</t>
        </is>
      </c>
      <c r="F342" t="inlineStr">
        <is>
          <t>Review</t>
        </is>
      </c>
      <c r="G342" t="inlineStr">
        <is>
          <t>Verify against product UX/business rules before exposing</t>
        </is>
      </c>
    </row>
    <row r="343">
      <c r="A343" t="inlineStr">
        <is>
          <t>Balok</t>
        </is>
      </c>
      <c r="B343" t="inlineStr">
        <is>
          <t>D88</t>
        </is>
      </c>
      <c r="C343" t="inlineStr">
        <is>
          <t>Air | liter</t>
        </is>
      </c>
      <c r="D343" t="n">
        <v>202</v>
      </c>
      <c r="E343" t="inlineStr"/>
      <c r="F343" t="inlineStr">
        <is>
          <t>Review</t>
        </is>
      </c>
      <c r="G343" t="inlineStr">
        <is>
          <t>Verify against product UX/business rules before exposing</t>
        </is>
      </c>
    </row>
    <row r="344">
      <c r="A344" t="inlineStr">
        <is>
          <t>Balok</t>
        </is>
      </c>
      <c r="B344" t="inlineStr">
        <is>
          <t>D93</t>
        </is>
      </c>
      <c r="C344" t="inlineStr">
        <is>
          <t>Pekerja | OH</t>
        </is>
      </c>
      <c r="D344" t="n">
        <v>0.04</v>
      </c>
      <c r="E344" t="inlineStr">
        <is>
          <t>OH</t>
        </is>
      </c>
      <c r="F344" t="inlineStr">
        <is>
          <t>Review</t>
        </is>
      </c>
      <c r="G344" t="inlineStr">
        <is>
          <t>Verify against product UX/business rules before exposing</t>
        </is>
      </c>
    </row>
    <row r="345">
      <c r="A345" t="inlineStr">
        <is>
          <t>Balok</t>
        </is>
      </c>
      <c r="B345" t="inlineStr">
        <is>
          <t>D94</t>
        </is>
      </c>
      <c r="C345" t="inlineStr">
        <is>
          <t>Mandor | OH</t>
        </is>
      </c>
      <c r="D345" t="n">
        <v>0.004</v>
      </c>
      <c r="E345" t="inlineStr">
        <is>
          <t>OH</t>
        </is>
      </c>
      <c r="F345" t="inlineStr">
        <is>
          <t>Review</t>
        </is>
      </c>
      <c r="G345" t="inlineStr">
        <is>
          <t>Verify against product UX/business rules before exposing</t>
        </is>
      </c>
    </row>
    <row r="346">
      <c r="A346" t="inlineStr">
        <is>
          <t>Bata Ringan</t>
        </is>
      </c>
      <c r="B346" t="inlineStr">
        <is>
          <t>D9</t>
        </is>
      </c>
      <c r="C346" t="inlineStr">
        <is>
          <t>Pi | Panjang dinding interior | m</t>
        </is>
      </c>
      <c r="D346" t="n">
        <v>36</v>
      </c>
      <c r="E346" t="inlineStr">
        <is>
          <t>m</t>
        </is>
      </c>
      <c r="F346" t="inlineStr">
        <is>
          <t>Likely input</t>
        </is>
      </c>
      <c r="G346" t="inlineStr">
        <is>
          <t>Verify against product UX/business rules before exposing</t>
        </is>
      </c>
    </row>
    <row r="347">
      <c r="A347" t="inlineStr">
        <is>
          <t>Bata Ringan</t>
        </is>
      </c>
      <c r="B347" t="inlineStr">
        <is>
          <t>H9</t>
        </is>
      </c>
      <c r="C347" t="inlineStr">
        <is>
          <t>T2 | Tinggi ampig | m</t>
        </is>
      </c>
      <c r="D347" t="n">
        <v>2.3</v>
      </c>
      <c r="E347" t="inlineStr">
        <is>
          <t>m</t>
        </is>
      </c>
      <c r="F347" t="inlineStr">
        <is>
          <t>Likely input</t>
        </is>
      </c>
      <c r="G347" t="inlineStr">
        <is>
          <t>Verify against product UX/business rules before exposing</t>
        </is>
      </c>
    </row>
    <row r="348">
      <c r="A348" t="inlineStr">
        <is>
          <t>Bata Ringan</t>
        </is>
      </c>
      <c r="B348" t="inlineStr">
        <is>
          <t>K9</t>
        </is>
      </c>
      <c r="C348" t="inlineStr">
        <is>
          <t>m | Pekerja</t>
        </is>
      </c>
      <c r="D348" t="n">
        <v>1</v>
      </c>
      <c r="E348" t="inlineStr"/>
      <c r="F348" t="inlineStr">
        <is>
          <t>Likely input</t>
        </is>
      </c>
      <c r="G348" t="inlineStr">
        <is>
          <t>Verify against product UX/business rules before exposing</t>
        </is>
      </c>
    </row>
    <row r="349">
      <c r="A349" t="inlineStr">
        <is>
          <t>Bata Ringan</t>
        </is>
      </c>
      <c r="B349" t="inlineStr">
        <is>
          <t>P9</t>
        </is>
      </c>
      <c r="C349" t="inlineStr">
        <is>
          <t>OH</t>
        </is>
      </c>
      <c r="D349" t="n">
        <v>100000</v>
      </c>
      <c r="E349" t="inlineStr"/>
      <c r="F349" t="inlineStr">
        <is>
          <t>Likely input</t>
        </is>
      </c>
      <c r="G349" t="inlineStr">
        <is>
          <t>Verify against product UX/business rules before exposing</t>
        </is>
      </c>
    </row>
    <row r="350">
      <c r="A350" t="inlineStr">
        <is>
          <t>Bata Ringan</t>
        </is>
      </c>
      <c r="B350" t="inlineStr">
        <is>
          <t>D10</t>
        </is>
      </c>
      <c r="C350" t="inlineStr">
        <is>
          <t>Pe | Panjang dinding eksterior | m</t>
        </is>
      </c>
      <c r="D350" t="n">
        <v>39</v>
      </c>
      <c r="E350" t="inlineStr">
        <is>
          <t>m</t>
        </is>
      </c>
      <c r="F350" t="inlineStr">
        <is>
          <t>Likely input</t>
        </is>
      </c>
      <c r="G350" t="inlineStr">
        <is>
          <t>Verify against product UX/business rules before exposing</t>
        </is>
      </c>
    </row>
    <row r="351">
      <c r="A351" t="inlineStr">
        <is>
          <t>Bata Ringan</t>
        </is>
      </c>
      <c r="B351" t="inlineStr">
        <is>
          <t>H10</t>
        </is>
      </c>
      <c r="C351" t="inlineStr">
        <is>
          <t>a2 | Lebar alas | m</t>
        </is>
      </c>
      <c r="D351" t="n">
        <v>9</v>
      </c>
      <c r="E351" t="inlineStr">
        <is>
          <t>m</t>
        </is>
      </c>
      <c r="F351" t="inlineStr">
        <is>
          <t>Likely input</t>
        </is>
      </c>
      <c r="G351" t="inlineStr">
        <is>
          <t>Verify against product UX/business rules before exposing</t>
        </is>
      </c>
    </row>
    <row r="352">
      <c r="A352" t="inlineStr">
        <is>
          <t>Bata Ringan</t>
        </is>
      </c>
      <c r="B352" t="inlineStr">
        <is>
          <t>K10</t>
        </is>
      </c>
      <c r="C352" t="inlineStr">
        <is>
          <t>m | Tukang</t>
        </is>
      </c>
      <c r="D352" t="n">
        <v>1</v>
      </c>
      <c r="E352" t="inlineStr"/>
      <c r="F352" t="inlineStr">
        <is>
          <t>Likely input</t>
        </is>
      </c>
      <c r="G352" t="inlineStr">
        <is>
          <t>Verify against product UX/business rules before exposing</t>
        </is>
      </c>
    </row>
    <row r="353">
      <c r="A353" t="inlineStr">
        <is>
          <t>Bata Ringan</t>
        </is>
      </c>
      <c r="B353" t="inlineStr">
        <is>
          <t>P10</t>
        </is>
      </c>
      <c r="C353" t="inlineStr">
        <is>
          <t>OH</t>
        </is>
      </c>
      <c r="D353" t="n">
        <v>145000</v>
      </c>
      <c r="E353" t="inlineStr"/>
      <c r="F353" t="inlineStr">
        <is>
          <t>Likely input</t>
        </is>
      </c>
      <c r="G353" t="inlineStr">
        <is>
          <t>Verify against product UX/business rules before exposing</t>
        </is>
      </c>
    </row>
    <row r="354">
      <c r="A354" t="inlineStr">
        <is>
          <t>Bata Ringan</t>
        </is>
      </c>
      <c r="B354" t="inlineStr">
        <is>
          <t>D11</t>
        </is>
      </c>
      <c r="C354" t="inlineStr">
        <is>
          <t>T | Tinggi dinding | m</t>
        </is>
      </c>
      <c r="D354" t="n">
        <v>3.8</v>
      </c>
      <c r="E354" t="inlineStr">
        <is>
          <t>m</t>
        </is>
      </c>
      <c r="F354" t="inlineStr">
        <is>
          <t>Likely input</t>
        </is>
      </c>
      <c r="G354" t="inlineStr">
        <is>
          <t>Verify against product UX/business rules before exposing</t>
        </is>
      </c>
    </row>
    <row r="355">
      <c r="A355" t="inlineStr">
        <is>
          <t>Bata Ringan</t>
        </is>
      </c>
      <c r="B355" t="inlineStr">
        <is>
          <t>H11</t>
        </is>
      </c>
      <c r="C355" t="inlineStr">
        <is>
          <t>Jumlah ampig | set</t>
        </is>
      </c>
      <c r="D355" t="n">
        <v>2</v>
      </c>
      <c r="E355" t="inlineStr">
        <is>
          <t>set</t>
        </is>
      </c>
      <c r="F355" t="inlineStr">
        <is>
          <t>Likely input</t>
        </is>
      </c>
      <c r="G355" t="inlineStr">
        <is>
          <t>Verify against product UX/business rules before exposing</t>
        </is>
      </c>
    </row>
    <row r="356">
      <c r="A356" t="inlineStr">
        <is>
          <t>Bata Ringan</t>
        </is>
      </c>
      <c r="B356" t="inlineStr">
        <is>
          <t>K11</t>
        </is>
      </c>
      <c r="C356" t="inlineStr">
        <is>
          <t>set | Kepala Tukang</t>
        </is>
      </c>
      <c r="D356" t="n">
        <v>1</v>
      </c>
      <c r="E356" t="inlineStr"/>
      <c r="F356" t="inlineStr">
        <is>
          <t>Likely input</t>
        </is>
      </c>
      <c r="G356" t="inlineStr">
        <is>
          <t>Verify against product UX/business rules before exposing</t>
        </is>
      </c>
    </row>
    <row r="357">
      <c r="A357" t="inlineStr">
        <is>
          <t>Bata Ringan</t>
        </is>
      </c>
      <c r="B357" t="inlineStr">
        <is>
          <t>P11</t>
        </is>
      </c>
      <c r="C357" t="inlineStr">
        <is>
          <t>OH</t>
        </is>
      </c>
      <c r="D357" t="n">
        <v>175000</v>
      </c>
      <c r="E357" t="inlineStr"/>
      <c r="F357" t="inlineStr">
        <is>
          <t>Likely input</t>
        </is>
      </c>
      <c r="G357" t="inlineStr">
        <is>
          <t>Verify against product UX/business rules before exposing</t>
        </is>
      </c>
    </row>
    <row r="358">
      <c r="A358" t="inlineStr">
        <is>
          <t>Bata Ringan</t>
        </is>
      </c>
      <c r="B358" t="inlineStr">
        <is>
          <t>K12</t>
        </is>
      </c>
      <c r="C358" t="inlineStr">
        <is>
          <t>Mandor</t>
        </is>
      </c>
      <c r="D358" t="n">
        <v>1</v>
      </c>
      <c r="E358" t="inlineStr"/>
      <c r="F358" t="inlineStr">
        <is>
          <t>Likely input</t>
        </is>
      </c>
      <c r="G358" t="inlineStr">
        <is>
          <t>Verify against product UX/business rules before exposing</t>
        </is>
      </c>
    </row>
    <row r="359">
      <c r="A359" t="inlineStr">
        <is>
          <t>Bata Ringan</t>
        </is>
      </c>
      <c r="B359" t="inlineStr">
        <is>
          <t>P12</t>
        </is>
      </c>
      <c r="C359" t="inlineStr">
        <is>
          <t>OH</t>
        </is>
      </c>
      <c r="D359" t="n">
        <v>200000</v>
      </c>
      <c r="E359" t="inlineStr"/>
      <c r="F359" t="inlineStr">
        <is>
          <t>Likely input</t>
        </is>
      </c>
      <c r="G359" t="inlineStr">
        <is>
          <t>Verify against product UX/business rules before exposing</t>
        </is>
      </c>
    </row>
    <row r="360">
      <c r="A360" t="inlineStr">
        <is>
          <t>Bata Ringan</t>
        </is>
      </c>
      <c r="B360" t="inlineStr">
        <is>
          <t>D13</t>
        </is>
      </c>
      <c r="C360" t="inlineStr">
        <is>
          <t>a | Tinggi kusen pintu | m</t>
        </is>
      </c>
      <c r="D360" t="n">
        <v>2.1</v>
      </c>
      <c r="E360" t="inlineStr">
        <is>
          <t>m</t>
        </is>
      </c>
      <c r="F360" t="inlineStr">
        <is>
          <t>Likely input</t>
        </is>
      </c>
      <c r="G360" t="inlineStr">
        <is>
          <t>Verify against product UX/business rules before exposing</t>
        </is>
      </c>
    </row>
    <row r="361">
      <c r="A361" t="inlineStr">
        <is>
          <t>Bata Ringan</t>
        </is>
      </c>
      <c r="B361" t="inlineStr">
        <is>
          <t>H13</t>
        </is>
      </c>
      <c r="C361" t="inlineStr">
        <is>
          <t>m | Tinggi kusen jendela | m</t>
        </is>
      </c>
      <c r="D361" t="n">
        <v>1.5</v>
      </c>
      <c r="E361" t="inlineStr">
        <is>
          <t>m</t>
        </is>
      </c>
      <c r="F361" t="inlineStr">
        <is>
          <t>Likely input</t>
        </is>
      </c>
      <c r="G361" t="inlineStr">
        <is>
          <t>Verify against product UX/business rules before exposing</t>
        </is>
      </c>
    </row>
    <row r="362">
      <c r="A362" t="inlineStr">
        <is>
          <t>Bata Ringan</t>
        </is>
      </c>
      <c r="B362" t="inlineStr">
        <is>
          <t>D14</t>
        </is>
      </c>
      <c r="C362" t="inlineStr">
        <is>
          <t>b | Lebar kusen pintu | m</t>
        </is>
      </c>
      <c r="D362" t="n">
        <v>0.9</v>
      </c>
      <c r="E362" t="inlineStr">
        <is>
          <t>m</t>
        </is>
      </c>
      <c r="F362" t="inlineStr">
        <is>
          <t>Likely input</t>
        </is>
      </c>
      <c r="G362" t="inlineStr">
        <is>
          <t>Verify against product UX/business rules before exposing</t>
        </is>
      </c>
    </row>
    <row r="363">
      <c r="A363" t="inlineStr">
        <is>
          <t>Bata Ringan</t>
        </is>
      </c>
      <c r="B363" t="inlineStr">
        <is>
          <t>H14</t>
        </is>
      </c>
      <c r="C363" t="inlineStr">
        <is>
          <t>m1 | Lebar kusen jendela | m</t>
        </is>
      </c>
      <c r="D363" t="n">
        <v>0.7</v>
      </c>
      <c r="E363" t="inlineStr">
        <is>
          <t>m</t>
        </is>
      </c>
      <c r="F363" t="inlineStr">
        <is>
          <t>Likely input</t>
        </is>
      </c>
      <c r="G363" t="inlineStr">
        <is>
          <t>Verify against product UX/business rules before exposing</t>
        </is>
      </c>
    </row>
    <row r="364">
      <c r="A364" t="inlineStr">
        <is>
          <t>Bata Ringan</t>
        </is>
      </c>
      <c r="B364" t="inlineStr">
        <is>
          <t>K14</t>
        </is>
      </c>
      <c r="C364" t="inlineStr">
        <is>
          <t>m | Pasangan Bata Ringan Tebal 7,5 cm</t>
        </is>
      </c>
      <c r="D364" t="n">
        <v>1</v>
      </c>
      <c r="E364" t="inlineStr"/>
      <c r="F364" t="inlineStr">
        <is>
          <t>Likely input</t>
        </is>
      </c>
      <c r="G364" t="inlineStr">
        <is>
          <t>Verify against product UX/business rules before exposing</t>
        </is>
      </c>
    </row>
    <row r="365">
      <c r="A365" t="inlineStr">
        <is>
          <t>Bata Ringan</t>
        </is>
      </c>
      <c r="B365" t="inlineStr">
        <is>
          <t>D15</t>
        </is>
      </c>
      <c r="C365" t="inlineStr">
        <is>
          <t>Jumlah pintu | unit</t>
        </is>
      </c>
      <c r="D365" t="n">
        <v>6</v>
      </c>
      <c r="E365" t="inlineStr">
        <is>
          <t>unit</t>
        </is>
      </c>
      <c r="F365" t="inlineStr">
        <is>
          <t>Likely input</t>
        </is>
      </c>
      <c r="G365" t="inlineStr">
        <is>
          <t>Verify against product UX/business rules before exposing</t>
        </is>
      </c>
    </row>
    <row r="366">
      <c r="A366" t="inlineStr">
        <is>
          <t>Bata Ringan</t>
        </is>
      </c>
      <c r="B366" t="inlineStr">
        <is>
          <t>H15</t>
        </is>
      </c>
      <c r="C366" t="inlineStr">
        <is>
          <t>Jumlah jendela | unit</t>
        </is>
      </c>
      <c r="D366" t="n">
        <v>7</v>
      </c>
      <c r="E366" t="inlineStr">
        <is>
          <t>unit</t>
        </is>
      </c>
      <c r="F366" t="inlineStr">
        <is>
          <t>Likely input</t>
        </is>
      </c>
      <c r="G366" t="inlineStr">
        <is>
          <t>Verify against product UX/business rules before exposing</t>
        </is>
      </c>
    </row>
    <row r="367">
      <c r="A367" t="inlineStr">
        <is>
          <t>Bata Ringan</t>
        </is>
      </c>
      <c r="B367" t="inlineStr">
        <is>
          <t>P15</t>
        </is>
      </c>
      <c r="C367" t="inlineStr">
        <is>
          <t>buah</t>
        </is>
      </c>
      <c r="D367" t="n">
        <v>8500</v>
      </c>
      <c r="E367" t="inlineStr"/>
      <c r="F367" t="inlineStr">
        <is>
          <t>Likely input</t>
        </is>
      </c>
      <c r="G367" t="inlineStr">
        <is>
          <t>Verify against product UX/business rules before exposing</t>
        </is>
      </c>
    </row>
    <row r="368">
      <c r="A368" t="inlineStr">
        <is>
          <t>Bata Ringan</t>
        </is>
      </c>
      <c r="B368" t="inlineStr">
        <is>
          <t>P16</t>
        </is>
      </c>
      <c r="C368" t="inlineStr">
        <is>
          <t>sak</t>
        </is>
      </c>
      <c r="D368" t="n">
        <v>74000</v>
      </c>
      <c r="E368" t="inlineStr"/>
      <c r="F368" t="inlineStr">
        <is>
          <t>Likely input</t>
        </is>
      </c>
      <c r="G368" t="inlineStr">
        <is>
          <t>Verify against product UX/business rules before exposing</t>
        </is>
      </c>
    </row>
    <row r="369">
      <c r="A369" t="inlineStr">
        <is>
          <t>Bata Ringan</t>
        </is>
      </c>
      <c r="B369" t="inlineStr">
        <is>
          <t>D17</t>
        </is>
      </c>
      <c r="C369" t="inlineStr">
        <is>
          <t>x | Lebar Bouven | m</t>
        </is>
      </c>
      <c r="D369" t="n">
        <v>0.2</v>
      </c>
      <c r="E369" t="inlineStr">
        <is>
          <t>m</t>
        </is>
      </c>
      <c r="F369" t="inlineStr">
        <is>
          <t>Likely input</t>
        </is>
      </c>
      <c r="G369" t="inlineStr">
        <is>
          <t>Verify against product UX/business rules before exposing</t>
        </is>
      </c>
    </row>
    <row r="370">
      <c r="A370" t="inlineStr">
        <is>
          <t>Bata Ringan</t>
        </is>
      </c>
      <c r="B370" t="inlineStr">
        <is>
          <t>H17</t>
        </is>
      </c>
      <c r="C370" t="inlineStr">
        <is>
          <t>x1 | Luasan pengurang 1 | m²</t>
        </is>
      </c>
      <c r="D370" t="n">
        <v>0</v>
      </c>
      <c r="E370" t="inlineStr">
        <is>
          <t>m²</t>
        </is>
      </c>
      <c r="F370" t="inlineStr">
        <is>
          <t>Likely input</t>
        </is>
      </c>
      <c r="G370" t="inlineStr">
        <is>
          <t>Verify against product UX/business rules before exposing</t>
        </is>
      </c>
    </row>
    <row r="371">
      <c r="A371" t="inlineStr">
        <is>
          <t>Bata Ringan</t>
        </is>
      </c>
      <c r="B371" t="inlineStr">
        <is>
          <t>D18</t>
        </is>
      </c>
      <c r="C371" t="inlineStr">
        <is>
          <t>y | Tinggi Bouven | m</t>
        </is>
      </c>
      <c r="D371" t="n">
        <v>0.3</v>
      </c>
      <c r="E371" t="inlineStr">
        <is>
          <t>m</t>
        </is>
      </c>
      <c r="F371" t="inlineStr">
        <is>
          <t>Likely input</t>
        </is>
      </c>
      <c r="G371" t="inlineStr">
        <is>
          <t>Verify against product UX/business rules before exposing</t>
        </is>
      </c>
    </row>
    <row r="372">
      <c r="A372" t="inlineStr">
        <is>
          <t>Bata Ringan</t>
        </is>
      </c>
      <c r="B372" t="inlineStr">
        <is>
          <t>H18</t>
        </is>
      </c>
      <c r="C372" t="inlineStr">
        <is>
          <t>x2 | Luasan pengurang 2 | m²</t>
        </is>
      </c>
      <c r="D372" t="n">
        <v>0</v>
      </c>
      <c r="E372" t="inlineStr">
        <is>
          <t>m²</t>
        </is>
      </c>
      <c r="F372" t="inlineStr">
        <is>
          <t>Likely input</t>
        </is>
      </c>
      <c r="G372" t="inlineStr">
        <is>
          <t>Verify against product UX/business rules before exposing</t>
        </is>
      </c>
    </row>
    <row r="373">
      <c r="A373" t="inlineStr">
        <is>
          <t>Bata Ringan</t>
        </is>
      </c>
      <c r="B373" t="inlineStr">
        <is>
          <t>K18</t>
        </is>
      </c>
      <c r="C373" t="inlineStr">
        <is>
          <t>m² | Pasangan Bata Ringan Tebal 10 cm</t>
        </is>
      </c>
      <c r="D373" t="n">
        <v>0</v>
      </c>
      <c r="E373" t="inlineStr"/>
      <c r="F373" t="inlineStr">
        <is>
          <t>Likely input</t>
        </is>
      </c>
      <c r="G373" t="inlineStr">
        <is>
          <t>Verify against product UX/business rules before exposing</t>
        </is>
      </c>
    </row>
    <row r="374">
      <c r="A374" t="inlineStr">
        <is>
          <t>Bata Ringan</t>
        </is>
      </c>
      <c r="B374" t="inlineStr">
        <is>
          <t>D19</t>
        </is>
      </c>
      <c r="C374" t="inlineStr">
        <is>
          <t>Jumlah Bouven | unit | x3</t>
        </is>
      </c>
      <c r="D374" t="n">
        <v>26</v>
      </c>
      <c r="E374" t="inlineStr">
        <is>
          <t>unit</t>
        </is>
      </c>
      <c r="F374" t="inlineStr">
        <is>
          <t>Likely input</t>
        </is>
      </c>
      <c r="G374" t="inlineStr">
        <is>
          <t>Verify against product UX/business rules before exposing</t>
        </is>
      </c>
    </row>
    <row r="375">
      <c r="A375" t="inlineStr">
        <is>
          <t>Bata Ringan</t>
        </is>
      </c>
      <c r="B375" t="inlineStr">
        <is>
          <t>H19</t>
        </is>
      </c>
      <c r="C375" t="inlineStr">
        <is>
          <t>x3 | Luasan pengurang 3 | m²</t>
        </is>
      </c>
      <c r="D375" t="n">
        <v>0</v>
      </c>
      <c r="E375" t="inlineStr">
        <is>
          <t>m²</t>
        </is>
      </c>
      <c r="F375" t="inlineStr">
        <is>
          <t>Likely input</t>
        </is>
      </c>
      <c r="G375" t="inlineStr">
        <is>
          <t>Verify against product UX/business rules before exposing</t>
        </is>
      </c>
    </row>
    <row r="376">
      <c r="A376" t="inlineStr">
        <is>
          <t>Bata Ringan</t>
        </is>
      </c>
      <c r="B376" t="inlineStr">
        <is>
          <t>P19</t>
        </is>
      </c>
      <c r="C376" t="inlineStr">
        <is>
          <t>buah</t>
        </is>
      </c>
      <c r="D376" t="n">
        <v>11000</v>
      </c>
      <c r="E376" t="inlineStr"/>
      <c r="F376" t="inlineStr">
        <is>
          <t>Likely input</t>
        </is>
      </c>
      <c r="G376" t="inlineStr">
        <is>
          <t>Verify against product UX/business rules before exposing</t>
        </is>
      </c>
    </row>
    <row r="377">
      <c r="A377" t="inlineStr">
        <is>
          <t>Bata Ringan</t>
        </is>
      </c>
      <c r="B377" t="inlineStr">
        <is>
          <t>P20</t>
        </is>
      </c>
      <c r="C377" t="inlineStr">
        <is>
          <t>sak</t>
        </is>
      </c>
      <c r="D377" t="n">
        <v>74000</v>
      </c>
      <c r="E377" t="inlineStr"/>
      <c r="F377" t="inlineStr">
        <is>
          <t>Likely input</t>
        </is>
      </c>
      <c r="G377" t="inlineStr">
        <is>
          <t>Verify against product UX/business rules before exposing</t>
        </is>
      </c>
    </row>
    <row r="378">
      <c r="A378" t="inlineStr">
        <is>
          <t>Bata Ringan</t>
        </is>
      </c>
      <c r="B378" t="inlineStr">
        <is>
          <t>K22</t>
        </is>
      </c>
      <c r="C378" t="inlineStr">
        <is>
          <t>Pasangan bata Ringan Tebal 20 cm</t>
        </is>
      </c>
      <c r="D378" t="n">
        <v>0</v>
      </c>
      <c r="E378" t="inlineStr"/>
      <c r="F378" t="inlineStr">
        <is>
          <t>Likely input</t>
        </is>
      </c>
      <c r="G378" t="inlineStr">
        <is>
          <t>Verify against product UX/business rules before exposing</t>
        </is>
      </c>
    </row>
    <row r="379">
      <c r="A379" t="inlineStr">
        <is>
          <t>Bata Ringan</t>
        </is>
      </c>
      <c r="B379" t="inlineStr">
        <is>
          <t>P23</t>
        </is>
      </c>
      <c r="C379" t="inlineStr">
        <is>
          <t>buah</t>
        </is>
      </c>
      <c r="D379" t="n">
        <v>20000</v>
      </c>
      <c r="E379" t="inlineStr"/>
      <c r="F379" t="inlineStr">
        <is>
          <t>Likely input</t>
        </is>
      </c>
      <c r="G379" t="inlineStr">
        <is>
          <t>Verify against product UX/business rules before exposing</t>
        </is>
      </c>
    </row>
    <row r="380">
      <c r="A380" t="inlineStr">
        <is>
          <t>Bata Ringan</t>
        </is>
      </c>
      <c r="B380" t="inlineStr">
        <is>
          <t>P24</t>
        </is>
      </c>
      <c r="C380" t="inlineStr">
        <is>
          <t>sak</t>
        </is>
      </c>
      <c r="D380" t="n">
        <v>74000</v>
      </c>
      <c r="E380" t="inlineStr"/>
      <c r="F380" t="inlineStr">
        <is>
          <t>Likely input</t>
        </is>
      </c>
      <c r="G380" t="inlineStr">
        <is>
          <t>Verify against product UX/business rules before exposing</t>
        </is>
      </c>
    </row>
    <row r="381">
      <c r="A381" t="inlineStr">
        <is>
          <t>Bata Ringan</t>
        </is>
      </c>
      <c r="B381" t="inlineStr">
        <is>
          <t>D56</t>
        </is>
      </c>
      <c r="C381" t="inlineStr">
        <is>
          <t>Pekerja | OH</t>
        </is>
      </c>
      <c r="D381" t="n">
        <v>0.1677</v>
      </c>
      <c r="E381" t="inlineStr">
        <is>
          <t>OH</t>
        </is>
      </c>
      <c r="F381" t="inlineStr">
        <is>
          <t>Review</t>
        </is>
      </c>
      <c r="G381" t="inlineStr">
        <is>
          <t>Verify against product UX/business rules before exposing</t>
        </is>
      </c>
    </row>
    <row r="382">
      <c r="A382" t="inlineStr">
        <is>
          <t>Bata Ringan</t>
        </is>
      </c>
      <c r="B382" t="inlineStr">
        <is>
          <t>D57</t>
        </is>
      </c>
      <c r="C382" t="inlineStr">
        <is>
          <t>Tukang batu | OH</t>
        </is>
      </c>
      <c r="D382" t="n">
        <v>0.0833</v>
      </c>
      <c r="E382" t="inlineStr">
        <is>
          <t>OH</t>
        </is>
      </c>
      <c r="F382" t="inlineStr">
        <is>
          <t>Review</t>
        </is>
      </c>
      <c r="G382" t="inlineStr">
        <is>
          <t>Verify against product UX/business rules before exposing</t>
        </is>
      </c>
    </row>
    <row r="383">
      <c r="A383" t="inlineStr">
        <is>
          <t>Bata Ringan</t>
        </is>
      </c>
      <c r="B383" t="inlineStr">
        <is>
          <t>D58</t>
        </is>
      </c>
      <c r="C383" t="inlineStr">
        <is>
          <t>Kepala tukang | OH</t>
        </is>
      </c>
      <c r="D383" t="n">
        <v>0.0083</v>
      </c>
      <c r="E383" t="inlineStr">
        <is>
          <t>OH</t>
        </is>
      </c>
      <c r="F383" t="inlineStr">
        <is>
          <t>Review</t>
        </is>
      </c>
      <c r="G383" t="inlineStr">
        <is>
          <t>Verify against product UX/business rules before exposing</t>
        </is>
      </c>
    </row>
    <row r="384">
      <c r="A384" t="inlineStr">
        <is>
          <t>Bata Ringan</t>
        </is>
      </c>
      <c r="B384" t="inlineStr">
        <is>
          <t>D59</t>
        </is>
      </c>
      <c r="C384" t="inlineStr">
        <is>
          <t>Mandor | OH</t>
        </is>
      </c>
      <c r="D384" t="n">
        <v>0.0028</v>
      </c>
      <c r="E384" t="inlineStr">
        <is>
          <t>OH</t>
        </is>
      </c>
      <c r="F384" t="inlineStr">
        <is>
          <t>Review</t>
        </is>
      </c>
      <c r="G384" t="inlineStr">
        <is>
          <t>Verify against product UX/business rules before exposing</t>
        </is>
      </c>
    </row>
    <row r="385">
      <c r="A385" t="inlineStr">
        <is>
          <t>Bata Ringan</t>
        </is>
      </c>
      <c r="B385" t="inlineStr">
        <is>
          <t>D61</t>
        </is>
      </c>
      <c r="C385" t="inlineStr">
        <is>
          <t>Bata ringan tebal 7,5 cm | bh</t>
        </is>
      </c>
      <c r="D385" t="n">
        <v>8.75</v>
      </c>
      <c r="E385" t="inlineStr">
        <is>
          <t>bh</t>
        </is>
      </c>
      <c r="F385" t="inlineStr">
        <is>
          <t>Review</t>
        </is>
      </c>
      <c r="G385" t="inlineStr">
        <is>
          <t>Verify against product UX/business rules before exposing</t>
        </is>
      </c>
    </row>
    <row r="386">
      <c r="A386" t="inlineStr">
        <is>
          <t>Bata Ringan</t>
        </is>
      </c>
      <c r="B386" t="inlineStr">
        <is>
          <t>D62</t>
        </is>
      </c>
      <c r="C386" t="inlineStr">
        <is>
          <t>Mortar siap pakai | kg</t>
        </is>
      </c>
      <c r="D386" t="n">
        <v>2.571</v>
      </c>
      <c r="E386" t="inlineStr">
        <is>
          <t>kg</t>
        </is>
      </c>
      <c r="F386" t="inlineStr">
        <is>
          <t>Review</t>
        </is>
      </c>
      <c r="G386" t="inlineStr">
        <is>
          <t>Verify against product UX/business rules before exposing</t>
        </is>
      </c>
    </row>
    <row r="387">
      <c r="A387" t="inlineStr">
        <is>
          <t>Bata Ringan</t>
        </is>
      </c>
      <c r="B387" t="inlineStr">
        <is>
          <t>D67</t>
        </is>
      </c>
      <c r="C387" t="inlineStr">
        <is>
          <t>Pekerja | OH</t>
        </is>
      </c>
      <c r="D387" t="n">
        <v>0.1677</v>
      </c>
      <c r="E387" t="inlineStr">
        <is>
          <t>OH</t>
        </is>
      </c>
      <c r="F387" t="inlineStr">
        <is>
          <t>Review</t>
        </is>
      </c>
      <c r="G387" t="inlineStr">
        <is>
          <t>Verify against product UX/business rules before exposing</t>
        </is>
      </c>
    </row>
    <row r="388">
      <c r="A388" t="inlineStr">
        <is>
          <t>Bata Ringan</t>
        </is>
      </c>
      <c r="B388" t="inlineStr">
        <is>
          <t>D68</t>
        </is>
      </c>
      <c r="C388" t="inlineStr">
        <is>
          <t>Tukang batu | OH</t>
        </is>
      </c>
      <c r="D388" t="n">
        <v>0.0833</v>
      </c>
      <c r="E388" t="inlineStr">
        <is>
          <t>OH</t>
        </is>
      </c>
      <c r="F388" t="inlineStr">
        <is>
          <t>Review</t>
        </is>
      </c>
      <c r="G388" t="inlineStr">
        <is>
          <t>Verify against product UX/business rules before exposing</t>
        </is>
      </c>
    </row>
    <row r="389">
      <c r="A389" t="inlineStr">
        <is>
          <t>Bata Ringan</t>
        </is>
      </c>
      <c r="B389" t="inlineStr">
        <is>
          <t>D69</t>
        </is>
      </c>
      <c r="C389" t="inlineStr">
        <is>
          <t>Kepala tukang | OH</t>
        </is>
      </c>
      <c r="D389" t="n">
        <v>0.0083</v>
      </c>
      <c r="E389" t="inlineStr">
        <is>
          <t>OH</t>
        </is>
      </c>
      <c r="F389" t="inlineStr">
        <is>
          <t>Review</t>
        </is>
      </c>
      <c r="G389" t="inlineStr">
        <is>
          <t>Verify against product UX/business rules before exposing</t>
        </is>
      </c>
    </row>
    <row r="390">
      <c r="A390" t="inlineStr">
        <is>
          <t>Bata Ringan</t>
        </is>
      </c>
      <c r="B390" t="inlineStr">
        <is>
          <t>D70</t>
        </is>
      </c>
      <c r="C390" t="inlineStr">
        <is>
          <t>Mandor | OH</t>
        </is>
      </c>
      <c r="D390" t="n">
        <v>0.0028</v>
      </c>
      <c r="E390" t="inlineStr">
        <is>
          <t>OH</t>
        </is>
      </c>
      <c r="F390" t="inlineStr">
        <is>
          <t>Review</t>
        </is>
      </c>
      <c r="G390" t="inlineStr">
        <is>
          <t>Verify against product UX/business rules before exposing</t>
        </is>
      </c>
    </row>
    <row r="391">
      <c r="A391" t="inlineStr">
        <is>
          <t>Bata Ringan</t>
        </is>
      </c>
      <c r="B391" t="inlineStr">
        <is>
          <t>D72</t>
        </is>
      </c>
      <c r="C391" t="inlineStr">
        <is>
          <t>Bata ringan tebal 10 cm | bh</t>
        </is>
      </c>
      <c r="D391" t="n">
        <v>8.75</v>
      </c>
      <c r="E391" t="inlineStr">
        <is>
          <t>bh</t>
        </is>
      </c>
      <c r="F391" t="inlineStr">
        <is>
          <t>Review</t>
        </is>
      </c>
      <c r="G391" t="inlineStr">
        <is>
          <t>Verify against product UX/business rules before exposing</t>
        </is>
      </c>
    </row>
    <row r="392">
      <c r="A392" t="inlineStr">
        <is>
          <t>Bata Ringan</t>
        </is>
      </c>
      <c r="B392" t="inlineStr">
        <is>
          <t>D73</t>
        </is>
      </c>
      <c r="C392" t="inlineStr">
        <is>
          <t>Mortar siap pakai | kg</t>
        </is>
      </c>
      <c r="D392" t="n">
        <v>3.429</v>
      </c>
      <c r="E392" t="inlineStr">
        <is>
          <t>kg</t>
        </is>
      </c>
      <c r="F392" t="inlineStr">
        <is>
          <t>Review</t>
        </is>
      </c>
      <c r="G392" t="inlineStr">
        <is>
          <t>Verify against product UX/business rules before exposing</t>
        </is>
      </c>
    </row>
    <row r="393">
      <c r="A393" t="inlineStr">
        <is>
          <t>Bata Ringan</t>
        </is>
      </c>
      <c r="B393" t="inlineStr">
        <is>
          <t>D78</t>
        </is>
      </c>
      <c r="C393" t="inlineStr">
        <is>
          <t>Pekerja | OH</t>
        </is>
      </c>
      <c r="D393" t="n">
        <v>0.25</v>
      </c>
      <c r="E393" t="inlineStr">
        <is>
          <t>OH</t>
        </is>
      </c>
      <c r="F393" t="inlineStr">
        <is>
          <t>Review</t>
        </is>
      </c>
      <c r="G393" t="inlineStr">
        <is>
          <t>Verify against product UX/business rules before exposing</t>
        </is>
      </c>
    </row>
    <row r="394">
      <c r="A394" t="inlineStr">
        <is>
          <t>Bata Ringan</t>
        </is>
      </c>
      <c r="B394" t="inlineStr">
        <is>
          <t>D79</t>
        </is>
      </c>
      <c r="C394" t="inlineStr">
        <is>
          <t>Tukang batu | OH</t>
        </is>
      </c>
      <c r="D394" t="n">
        <v>0.125</v>
      </c>
      <c r="E394" t="inlineStr">
        <is>
          <t>OH</t>
        </is>
      </c>
      <c r="F394" t="inlineStr">
        <is>
          <t>Review</t>
        </is>
      </c>
      <c r="G394" t="inlineStr">
        <is>
          <t>Verify against product UX/business rules before exposing</t>
        </is>
      </c>
    </row>
    <row r="395">
      <c r="A395" t="inlineStr">
        <is>
          <t>Bata Ringan</t>
        </is>
      </c>
      <c r="B395" t="inlineStr">
        <is>
          <t>D80</t>
        </is>
      </c>
      <c r="C395" t="inlineStr">
        <is>
          <t>Kepala tukang | OH</t>
        </is>
      </c>
      <c r="D395" t="n">
        <v>0.0125</v>
      </c>
      <c r="E395" t="inlineStr">
        <is>
          <t>OH</t>
        </is>
      </c>
      <c r="F395" t="inlineStr">
        <is>
          <t>Review</t>
        </is>
      </c>
      <c r="G395" t="inlineStr">
        <is>
          <t>Verify against product UX/business rules before exposing</t>
        </is>
      </c>
    </row>
    <row r="396">
      <c r="A396" t="inlineStr">
        <is>
          <t>Bata Ringan</t>
        </is>
      </c>
      <c r="B396" t="inlineStr">
        <is>
          <t>D81</t>
        </is>
      </c>
      <c r="C396" t="inlineStr">
        <is>
          <t>Mandor | OH</t>
        </is>
      </c>
      <c r="D396" t="n">
        <v>0.0042</v>
      </c>
      <c r="E396" t="inlineStr">
        <is>
          <t>OH</t>
        </is>
      </c>
      <c r="F396" t="inlineStr">
        <is>
          <t>Review</t>
        </is>
      </c>
      <c r="G396" t="inlineStr">
        <is>
          <t>Verify against product UX/business rules before exposing</t>
        </is>
      </c>
    </row>
    <row r="397">
      <c r="A397" t="inlineStr">
        <is>
          <t>Bata Ringan</t>
        </is>
      </c>
      <c r="B397" t="inlineStr">
        <is>
          <t>D83</t>
        </is>
      </c>
      <c r="C397" t="inlineStr">
        <is>
          <t>Bata ringan tebal 20 cm | bh</t>
        </is>
      </c>
      <c r="D397" t="n">
        <v>8.75</v>
      </c>
      <c r="E397" t="inlineStr">
        <is>
          <t>bh</t>
        </is>
      </c>
      <c r="F397" t="inlineStr">
        <is>
          <t>Review</t>
        </is>
      </c>
      <c r="G397" t="inlineStr">
        <is>
          <t>Verify against product UX/business rules before exposing</t>
        </is>
      </c>
    </row>
    <row r="398">
      <c r="A398" t="inlineStr">
        <is>
          <t>Bata Ringan</t>
        </is>
      </c>
      <c r="B398" t="inlineStr">
        <is>
          <t>D84</t>
        </is>
      </c>
      <c r="C398" t="inlineStr">
        <is>
          <t>Mortar siap pakai | kg</t>
        </is>
      </c>
      <c r="D398" t="n">
        <v>6.857</v>
      </c>
      <c r="E398" t="inlineStr">
        <is>
          <t>kg</t>
        </is>
      </c>
      <c r="F398" t="inlineStr">
        <is>
          <t>Review</t>
        </is>
      </c>
      <c r="G398" t="inlineStr">
        <is>
          <t>Verify against product UX/business rules before exposing</t>
        </is>
      </c>
    </row>
    <row r="399">
      <c r="A399" t="inlineStr">
        <is>
          <t>Bata Merah</t>
        </is>
      </c>
      <c r="B399" t="inlineStr">
        <is>
          <t>D9</t>
        </is>
      </c>
      <c r="C399" t="inlineStr">
        <is>
          <t>Pi | Panjang dinding interior | m</t>
        </is>
      </c>
      <c r="D399" t="n">
        <v>36</v>
      </c>
      <c r="E399" t="inlineStr">
        <is>
          <t>m</t>
        </is>
      </c>
      <c r="F399" t="inlineStr">
        <is>
          <t>Likely input</t>
        </is>
      </c>
      <c r="G399" t="inlineStr">
        <is>
          <t>Verify against product UX/business rules before exposing</t>
        </is>
      </c>
    </row>
    <row r="400">
      <c r="A400" t="inlineStr">
        <is>
          <t>Bata Merah</t>
        </is>
      </c>
      <c r="B400" t="inlineStr">
        <is>
          <t>H9</t>
        </is>
      </c>
      <c r="C400" t="inlineStr">
        <is>
          <t>T2 | Tinggi ampig | m</t>
        </is>
      </c>
      <c r="D400" t="n">
        <v>2.3</v>
      </c>
      <c r="E400" t="inlineStr">
        <is>
          <t>m</t>
        </is>
      </c>
      <c r="F400" t="inlineStr">
        <is>
          <t>Likely input</t>
        </is>
      </c>
      <c r="G400" t="inlineStr">
        <is>
          <t>Verify against product UX/business rules before exposing</t>
        </is>
      </c>
    </row>
    <row r="401">
      <c r="A401" t="inlineStr">
        <is>
          <t>Bata Merah</t>
        </is>
      </c>
      <c r="B401" t="inlineStr">
        <is>
          <t>K9</t>
        </is>
      </c>
      <c r="C401" t="inlineStr">
        <is>
          <t>m | Pekerja</t>
        </is>
      </c>
      <c r="D401" t="n">
        <v>1</v>
      </c>
      <c r="E401" t="inlineStr"/>
      <c r="F401" t="inlineStr">
        <is>
          <t>Likely input</t>
        </is>
      </c>
      <c r="G401" t="inlineStr">
        <is>
          <t>Verify against product UX/business rules before exposing</t>
        </is>
      </c>
    </row>
    <row r="402">
      <c r="A402" t="inlineStr">
        <is>
          <t>Bata Merah</t>
        </is>
      </c>
      <c r="B402" t="inlineStr">
        <is>
          <t>P9</t>
        </is>
      </c>
      <c r="C402" t="inlineStr">
        <is>
          <t>OH</t>
        </is>
      </c>
      <c r="D402" t="n">
        <v>100000</v>
      </c>
      <c r="E402" t="inlineStr"/>
      <c r="F402" t="inlineStr">
        <is>
          <t>Likely input</t>
        </is>
      </c>
      <c r="G402" t="inlineStr">
        <is>
          <t>Verify against product UX/business rules before exposing</t>
        </is>
      </c>
    </row>
    <row r="403">
      <c r="A403" t="inlineStr">
        <is>
          <t>Bata Merah</t>
        </is>
      </c>
      <c r="B403" t="inlineStr">
        <is>
          <t>D10</t>
        </is>
      </c>
      <c r="C403" t="inlineStr">
        <is>
          <t>Pe | Panjang dinding eksterior | m</t>
        </is>
      </c>
      <c r="D403" t="n">
        <v>39</v>
      </c>
      <c r="E403" t="inlineStr">
        <is>
          <t>m</t>
        </is>
      </c>
      <c r="F403" t="inlineStr">
        <is>
          <t>Likely input</t>
        </is>
      </c>
      <c r="G403" t="inlineStr">
        <is>
          <t>Verify against product UX/business rules before exposing</t>
        </is>
      </c>
    </row>
    <row r="404">
      <c r="A404" t="inlineStr">
        <is>
          <t>Bata Merah</t>
        </is>
      </c>
      <c r="B404" t="inlineStr">
        <is>
          <t>H10</t>
        </is>
      </c>
      <c r="C404" t="inlineStr">
        <is>
          <t>a2 | Lebar alas | m</t>
        </is>
      </c>
      <c r="D404" t="n">
        <v>9</v>
      </c>
      <c r="E404" t="inlineStr">
        <is>
          <t>m</t>
        </is>
      </c>
      <c r="F404" t="inlineStr">
        <is>
          <t>Likely input</t>
        </is>
      </c>
      <c r="G404" t="inlineStr">
        <is>
          <t>Verify against product UX/business rules before exposing</t>
        </is>
      </c>
    </row>
    <row r="405">
      <c r="A405" t="inlineStr">
        <is>
          <t>Bata Merah</t>
        </is>
      </c>
      <c r="B405" t="inlineStr">
        <is>
          <t>K10</t>
        </is>
      </c>
      <c r="C405" t="inlineStr">
        <is>
          <t>m | Tukang</t>
        </is>
      </c>
      <c r="D405" t="n">
        <v>1</v>
      </c>
      <c r="E405" t="inlineStr"/>
      <c r="F405" t="inlineStr">
        <is>
          <t>Likely input</t>
        </is>
      </c>
      <c r="G405" t="inlineStr">
        <is>
          <t>Verify against product UX/business rules before exposing</t>
        </is>
      </c>
    </row>
    <row r="406">
      <c r="A406" t="inlineStr">
        <is>
          <t>Bata Merah</t>
        </is>
      </c>
      <c r="B406" t="inlineStr">
        <is>
          <t>P10</t>
        </is>
      </c>
      <c r="C406" t="inlineStr">
        <is>
          <t>OH</t>
        </is>
      </c>
      <c r="D406" t="n">
        <v>145000</v>
      </c>
      <c r="E406" t="inlineStr"/>
      <c r="F406" t="inlineStr">
        <is>
          <t>Likely input</t>
        </is>
      </c>
      <c r="G406" t="inlineStr">
        <is>
          <t>Verify against product UX/business rules before exposing</t>
        </is>
      </c>
    </row>
    <row r="407">
      <c r="A407" t="inlineStr">
        <is>
          <t>Bata Merah</t>
        </is>
      </c>
      <c r="B407" t="inlineStr">
        <is>
          <t>D11</t>
        </is>
      </c>
      <c r="C407" t="inlineStr">
        <is>
          <t>T | Tinggi dinding | m</t>
        </is>
      </c>
      <c r="D407" t="n">
        <v>3.8</v>
      </c>
      <c r="E407" t="inlineStr">
        <is>
          <t>m</t>
        </is>
      </c>
      <c r="F407" t="inlineStr">
        <is>
          <t>Likely input</t>
        </is>
      </c>
      <c r="G407" t="inlineStr">
        <is>
          <t>Verify against product UX/business rules before exposing</t>
        </is>
      </c>
    </row>
    <row r="408">
      <c r="A408" t="inlineStr">
        <is>
          <t>Bata Merah</t>
        </is>
      </c>
      <c r="B408" t="inlineStr">
        <is>
          <t>H11</t>
        </is>
      </c>
      <c r="C408" t="inlineStr">
        <is>
          <t>Jumlah ampig | set</t>
        </is>
      </c>
      <c r="D408" t="n">
        <v>2</v>
      </c>
      <c r="E408" t="inlineStr">
        <is>
          <t>set</t>
        </is>
      </c>
      <c r="F408" t="inlineStr">
        <is>
          <t>Likely input</t>
        </is>
      </c>
      <c r="G408" t="inlineStr">
        <is>
          <t>Verify against product UX/business rules before exposing</t>
        </is>
      </c>
    </row>
    <row r="409">
      <c r="A409" t="inlineStr">
        <is>
          <t>Bata Merah</t>
        </is>
      </c>
      <c r="B409" t="inlineStr">
        <is>
          <t>K11</t>
        </is>
      </c>
      <c r="C409" t="inlineStr">
        <is>
          <t>set | Kepala Tukang</t>
        </is>
      </c>
      <c r="D409" t="n">
        <v>1</v>
      </c>
      <c r="E409" t="inlineStr"/>
      <c r="F409" t="inlineStr">
        <is>
          <t>Likely input</t>
        </is>
      </c>
      <c r="G409" t="inlineStr">
        <is>
          <t>Verify against product UX/business rules before exposing</t>
        </is>
      </c>
    </row>
    <row r="410">
      <c r="A410" t="inlineStr">
        <is>
          <t>Bata Merah</t>
        </is>
      </c>
      <c r="B410" t="inlineStr">
        <is>
          <t>P11</t>
        </is>
      </c>
      <c r="C410" t="inlineStr">
        <is>
          <t>OH</t>
        </is>
      </c>
      <c r="D410" t="n">
        <v>175000</v>
      </c>
      <c r="E410" t="inlineStr"/>
      <c r="F410" t="inlineStr">
        <is>
          <t>Likely input</t>
        </is>
      </c>
      <c r="G410" t="inlineStr">
        <is>
          <t>Verify against product UX/business rules before exposing</t>
        </is>
      </c>
    </row>
    <row r="411">
      <c r="A411" t="inlineStr">
        <is>
          <t>Bata Merah</t>
        </is>
      </c>
      <c r="B411" t="inlineStr">
        <is>
          <t>K12</t>
        </is>
      </c>
      <c r="C411" t="inlineStr">
        <is>
          <t>Mandor</t>
        </is>
      </c>
      <c r="D411" t="n">
        <v>1</v>
      </c>
      <c r="E411" t="inlineStr"/>
      <c r="F411" t="inlineStr">
        <is>
          <t>Likely input</t>
        </is>
      </c>
      <c r="G411" t="inlineStr">
        <is>
          <t>Verify against product UX/business rules before exposing</t>
        </is>
      </c>
    </row>
    <row r="412">
      <c r="A412" t="inlineStr">
        <is>
          <t>Bata Merah</t>
        </is>
      </c>
      <c r="B412" t="inlineStr">
        <is>
          <t>P12</t>
        </is>
      </c>
      <c r="C412" t="inlineStr">
        <is>
          <t>OH</t>
        </is>
      </c>
      <c r="D412" t="n">
        <v>200000</v>
      </c>
      <c r="E412" t="inlineStr"/>
      <c r="F412" t="inlineStr">
        <is>
          <t>Likely input</t>
        </is>
      </c>
      <c r="G412" t="inlineStr">
        <is>
          <t>Verify against product UX/business rules before exposing</t>
        </is>
      </c>
    </row>
    <row r="413">
      <c r="A413" t="inlineStr">
        <is>
          <t>Bata Merah</t>
        </is>
      </c>
      <c r="B413" t="inlineStr">
        <is>
          <t>D13</t>
        </is>
      </c>
      <c r="C413" t="inlineStr">
        <is>
          <t>a | Tinggi kusen pintu | m</t>
        </is>
      </c>
      <c r="D413" t="n">
        <v>2.1</v>
      </c>
      <c r="E413" t="inlineStr">
        <is>
          <t>m</t>
        </is>
      </c>
      <c r="F413" t="inlineStr">
        <is>
          <t>Likely input</t>
        </is>
      </c>
      <c r="G413" t="inlineStr">
        <is>
          <t>Verify against product UX/business rules before exposing</t>
        </is>
      </c>
    </row>
    <row r="414">
      <c r="A414" t="inlineStr">
        <is>
          <t>Bata Merah</t>
        </is>
      </c>
      <c r="B414" t="inlineStr">
        <is>
          <t>H13</t>
        </is>
      </c>
      <c r="C414" t="inlineStr">
        <is>
          <t>m | Tinggi kusen jendela | m</t>
        </is>
      </c>
      <c r="D414" t="n">
        <v>1.5</v>
      </c>
      <c r="E414" t="inlineStr">
        <is>
          <t>m</t>
        </is>
      </c>
      <c r="F414" t="inlineStr">
        <is>
          <t>Likely input</t>
        </is>
      </c>
      <c r="G414" t="inlineStr">
        <is>
          <t>Verify against product UX/business rules before exposing</t>
        </is>
      </c>
    </row>
    <row r="415">
      <c r="A415" t="inlineStr">
        <is>
          <t>Bata Merah</t>
        </is>
      </c>
      <c r="B415" t="inlineStr">
        <is>
          <t>D14</t>
        </is>
      </c>
      <c r="C415" t="inlineStr">
        <is>
          <t>b | Lebar kusen pintu | m</t>
        </is>
      </c>
      <c r="D415" t="n">
        <v>0.9</v>
      </c>
      <c r="E415" t="inlineStr">
        <is>
          <t>m</t>
        </is>
      </c>
      <c r="F415" t="inlineStr">
        <is>
          <t>Likely input</t>
        </is>
      </c>
      <c r="G415" t="inlineStr">
        <is>
          <t>Verify against product UX/business rules before exposing</t>
        </is>
      </c>
    </row>
    <row r="416">
      <c r="A416" t="inlineStr">
        <is>
          <t>Bata Merah</t>
        </is>
      </c>
      <c r="B416" t="inlineStr">
        <is>
          <t>H14</t>
        </is>
      </c>
      <c r="C416" t="inlineStr">
        <is>
          <t>m1 | Lebar kusen jendela | m</t>
        </is>
      </c>
      <c r="D416" t="n">
        <v>0.7</v>
      </c>
      <c r="E416" t="inlineStr">
        <is>
          <t>m</t>
        </is>
      </c>
      <c r="F416" t="inlineStr">
        <is>
          <t>Likely input</t>
        </is>
      </c>
      <c r="G416" t="inlineStr">
        <is>
          <t>Verify against product UX/business rules before exposing</t>
        </is>
      </c>
    </row>
    <row r="417">
      <c r="A417" t="inlineStr">
        <is>
          <t>Bata Merah</t>
        </is>
      </c>
      <c r="B417" t="inlineStr">
        <is>
          <t>K14</t>
        </is>
      </c>
      <c r="C417" t="inlineStr">
        <is>
          <t>m | Pasangan Bata Merah Campuran 1SP : 3PP</t>
        </is>
      </c>
      <c r="D417" t="n">
        <v>1</v>
      </c>
      <c r="E417" t="inlineStr"/>
      <c r="F417" t="inlineStr">
        <is>
          <t>Likely input</t>
        </is>
      </c>
      <c r="G417" t="inlineStr">
        <is>
          <t>Verify against product UX/business rules before exposing</t>
        </is>
      </c>
    </row>
    <row r="418">
      <c r="A418" t="inlineStr">
        <is>
          <t>Bata Merah</t>
        </is>
      </c>
      <c r="B418" t="inlineStr">
        <is>
          <t>D15</t>
        </is>
      </c>
      <c r="C418" t="inlineStr">
        <is>
          <t>Jumlah pintu | unit</t>
        </is>
      </c>
      <c r="D418" t="n">
        <v>6</v>
      </c>
      <c r="E418" t="inlineStr">
        <is>
          <t>unit</t>
        </is>
      </c>
      <c r="F418" t="inlineStr">
        <is>
          <t>Likely input</t>
        </is>
      </c>
      <c r="G418" t="inlineStr">
        <is>
          <t>Verify against product UX/business rules before exposing</t>
        </is>
      </c>
    </row>
    <row r="419">
      <c r="A419" t="inlineStr">
        <is>
          <t>Bata Merah</t>
        </is>
      </c>
      <c r="B419" t="inlineStr">
        <is>
          <t>H15</t>
        </is>
      </c>
      <c r="C419" t="inlineStr">
        <is>
          <t>Jumlah jendela | unit</t>
        </is>
      </c>
      <c r="D419" t="n">
        <v>7</v>
      </c>
      <c r="E419" t="inlineStr">
        <is>
          <t>unit</t>
        </is>
      </c>
      <c r="F419" t="inlineStr">
        <is>
          <t>Likely input</t>
        </is>
      </c>
      <c r="G419" t="inlineStr">
        <is>
          <t>Verify against product UX/business rules before exposing</t>
        </is>
      </c>
    </row>
    <row r="420">
      <c r="A420" t="inlineStr">
        <is>
          <t>Bata Merah</t>
        </is>
      </c>
      <c r="B420" t="inlineStr">
        <is>
          <t>P15</t>
        </is>
      </c>
      <c r="C420" t="inlineStr">
        <is>
          <t>buah</t>
        </is>
      </c>
      <c r="D420" t="n">
        <v>700</v>
      </c>
      <c r="E420" t="inlineStr"/>
      <c r="F420" t="inlineStr">
        <is>
          <t>Likely input</t>
        </is>
      </c>
      <c r="G420" t="inlineStr">
        <is>
          <t>Verify against product UX/business rules before exposing</t>
        </is>
      </c>
    </row>
    <row r="421">
      <c r="A421" t="inlineStr">
        <is>
          <t>Bata Merah</t>
        </is>
      </c>
      <c r="B421" t="inlineStr">
        <is>
          <t>P16</t>
        </is>
      </c>
      <c r="C421" t="inlineStr">
        <is>
          <t>sak</t>
        </is>
      </c>
      <c r="D421" t="n">
        <v>65000</v>
      </c>
      <c r="E421" t="inlineStr"/>
      <c r="F421" t="inlineStr">
        <is>
          <t>Likely input</t>
        </is>
      </c>
      <c r="G421" t="inlineStr">
        <is>
          <t>Verify against product UX/business rules before exposing</t>
        </is>
      </c>
    </row>
    <row r="422">
      <c r="A422" t="inlineStr">
        <is>
          <t>Bata Merah</t>
        </is>
      </c>
      <c r="B422" t="inlineStr">
        <is>
          <t>D17</t>
        </is>
      </c>
      <c r="C422" t="inlineStr">
        <is>
          <t>x | Lebar Bouven | m</t>
        </is>
      </c>
      <c r="D422" t="n">
        <v>0.2</v>
      </c>
      <c r="E422" t="inlineStr">
        <is>
          <t>m</t>
        </is>
      </c>
      <c r="F422" t="inlineStr">
        <is>
          <t>Likely input</t>
        </is>
      </c>
      <c r="G422" t="inlineStr">
        <is>
          <t>Verify against product UX/business rules before exposing</t>
        </is>
      </c>
    </row>
    <row r="423">
      <c r="A423" t="inlineStr">
        <is>
          <t>Bata Merah</t>
        </is>
      </c>
      <c r="B423" t="inlineStr">
        <is>
          <t>H17</t>
        </is>
      </c>
      <c r="C423" t="inlineStr">
        <is>
          <t>x1 | Luasan pengurang 1 | m²</t>
        </is>
      </c>
      <c r="D423" t="n">
        <v>0</v>
      </c>
      <c r="E423" t="inlineStr">
        <is>
          <t>m²</t>
        </is>
      </c>
      <c r="F423" t="inlineStr">
        <is>
          <t>Likely input</t>
        </is>
      </c>
      <c r="G423" t="inlineStr">
        <is>
          <t>Verify against product UX/business rules before exposing</t>
        </is>
      </c>
    </row>
    <row r="424">
      <c r="A424" t="inlineStr">
        <is>
          <t>Bata Merah</t>
        </is>
      </c>
      <c r="B424" t="inlineStr">
        <is>
          <t>P17</t>
        </is>
      </c>
      <c r="C424" t="inlineStr">
        <is>
          <t>m³</t>
        </is>
      </c>
      <c r="D424" t="n">
        <v>275000</v>
      </c>
      <c r="E424" t="inlineStr"/>
      <c r="F424" t="inlineStr">
        <is>
          <t>Likely input</t>
        </is>
      </c>
      <c r="G424" t="inlineStr">
        <is>
          <t>Verify against product UX/business rules before exposing</t>
        </is>
      </c>
    </row>
    <row r="425">
      <c r="A425" t="inlineStr">
        <is>
          <t>Bata Merah</t>
        </is>
      </c>
      <c r="B425" t="inlineStr">
        <is>
          <t>D18</t>
        </is>
      </c>
      <c r="C425" t="inlineStr">
        <is>
          <t>y | Tinggi Bouven | m</t>
        </is>
      </c>
      <c r="D425" t="n">
        <v>0.3</v>
      </c>
      <c r="E425" t="inlineStr">
        <is>
          <t>m</t>
        </is>
      </c>
      <c r="F425" t="inlineStr">
        <is>
          <t>Likely input</t>
        </is>
      </c>
      <c r="G425" t="inlineStr">
        <is>
          <t>Verify against product UX/business rules before exposing</t>
        </is>
      </c>
    </row>
    <row r="426">
      <c r="A426" t="inlineStr">
        <is>
          <t>Bata Merah</t>
        </is>
      </c>
      <c r="B426" t="inlineStr">
        <is>
          <t>H18</t>
        </is>
      </c>
      <c r="C426" t="inlineStr">
        <is>
          <t>x2 | Luasan pengurang 2 | m²</t>
        </is>
      </c>
      <c r="D426" t="n">
        <v>0</v>
      </c>
      <c r="E426" t="inlineStr">
        <is>
          <t>m²</t>
        </is>
      </c>
      <c r="F426" t="inlineStr">
        <is>
          <t>Likely input</t>
        </is>
      </c>
      <c r="G426" t="inlineStr">
        <is>
          <t>Verify against product UX/business rules before exposing</t>
        </is>
      </c>
    </row>
    <row r="427">
      <c r="A427" t="inlineStr">
        <is>
          <t>Bata Merah</t>
        </is>
      </c>
      <c r="B427" t="inlineStr">
        <is>
          <t>K18</t>
        </is>
      </c>
      <c r="C427" t="inlineStr">
        <is>
          <t>m² | Pasangan Bata Merah Campuran 1SP : 4PP</t>
        </is>
      </c>
      <c r="D427" t="n">
        <v>0</v>
      </c>
      <c r="E427" t="inlineStr"/>
      <c r="F427" t="inlineStr">
        <is>
          <t>Likely input</t>
        </is>
      </c>
      <c r="G427" t="inlineStr">
        <is>
          <t>Verify against product UX/business rules before exposing</t>
        </is>
      </c>
    </row>
    <row r="428">
      <c r="A428" t="inlineStr">
        <is>
          <t>Bata Merah</t>
        </is>
      </c>
      <c r="B428" t="inlineStr">
        <is>
          <t>D19</t>
        </is>
      </c>
      <c r="C428" t="inlineStr">
        <is>
          <t>Jumlah Bouven | unit | x3</t>
        </is>
      </c>
      <c r="D428" t="n">
        <v>26</v>
      </c>
      <c r="E428" t="inlineStr">
        <is>
          <t>unit</t>
        </is>
      </c>
      <c r="F428" t="inlineStr">
        <is>
          <t>Likely input</t>
        </is>
      </c>
      <c r="G428" t="inlineStr">
        <is>
          <t>Verify against product UX/business rules before exposing</t>
        </is>
      </c>
    </row>
    <row r="429">
      <c r="A429" t="inlineStr">
        <is>
          <t>Bata Merah</t>
        </is>
      </c>
      <c r="B429" t="inlineStr">
        <is>
          <t>H19</t>
        </is>
      </c>
      <c r="C429" t="inlineStr">
        <is>
          <t>x3 | Luasan pengurang 3 | m²</t>
        </is>
      </c>
      <c r="D429" t="n">
        <v>0</v>
      </c>
      <c r="E429" t="inlineStr">
        <is>
          <t>m²</t>
        </is>
      </c>
      <c r="F429" t="inlineStr">
        <is>
          <t>Likely input</t>
        </is>
      </c>
      <c r="G429" t="inlineStr">
        <is>
          <t>Verify against product UX/business rules before exposing</t>
        </is>
      </c>
    </row>
    <row r="430">
      <c r="A430" t="inlineStr">
        <is>
          <t>Bata Merah</t>
        </is>
      </c>
      <c r="B430" t="inlineStr">
        <is>
          <t>P19</t>
        </is>
      </c>
      <c r="C430" t="inlineStr">
        <is>
          <t>buah</t>
        </is>
      </c>
      <c r="D430" t="n">
        <v>700</v>
      </c>
      <c r="E430" t="inlineStr"/>
      <c r="F430" t="inlineStr">
        <is>
          <t>Likely input</t>
        </is>
      </c>
      <c r="G430" t="inlineStr">
        <is>
          <t>Verify against product UX/business rules before exposing</t>
        </is>
      </c>
    </row>
    <row r="431">
      <c r="A431" t="inlineStr">
        <is>
          <t>Bata Merah</t>
        </is>
      </c>
      <c r="B431" t="inlineStr">
        <is>
          <t>P20</t>
        </is>
      </c>
      <c r="C431" t="inlineStr">
        <is>
          <t>sak</t>
        </is>
      </c>
      <c r="D431" t="n">
        <v>65000</v>
      </c>
      <c r="E431" t="inlineStr"/>
      <c r="F431" t="inlineStr">
        <is>
          <t>Likely input</t>
        </is>
      </c>
      <c r="G431" t="inlineStr">
        <is>
          <t>Verify against product UX/business rules before exposing</t>
        </is>
      </c>
    </row>
    <row r="432">
      <c r="A432" t="inlineStr">
        <is>
          <t>Bata Merah</t>
        </is>
      </c>
      <c r="B432" t="inlineStr">
        <is>
          <t>P21</t>
        </is>
      </c>
      <c r="C432" t="inlineStr">
        <is>
          <t>m³</t>
        </is>
      </c>
      <c r="D432" t="n">
        <v>275000</v>
      </c>
      <c r="E432" t="inlineStr"/>
      <c r="F432" t="inlineStr">
        <is>
          <t>Likely input</t>
        </is>
      </c>
      <c r="G432" t="inlineStr">
        <is>
          <t>Verify against product UX/business rules before exposing</t>
        </is>
      </c>
    </row>
    <row r="433">
      <c r="A433" t="inlineStr">
        <is>
          <t>Bata Merah</t>
        </is>
      </c>
      <c r="B433" t="inlineStr">
        <is>
          <t>K22</t>
        </is>
      </c>
      <c r="C433" t="inlineStr">
        <is>
          <t>Pasangan Bata Merah Campuran 1SP : 5PP</t>
        </is>
      </c>
      <c r="D433" t="n">
        <v>0</v>
      </c>
      <c r="E433" t="inlineStr"/>
      <c r="F433" t="inlineStr">
        <is>
          <t>Likely input</t>
        </is>
      </c>
      <c r="G433" t="inlineStr">
        <is>
          <t>Verify against product UX/business rules before exposing</t>
        </is>
      </c>
    </row>
    <row r="434">
      <c r="A434" t="inlineStr">
        <is>
          <t>Bata Merah</t>
        </is>
      </c>
      <c r="B434" t="inlineStr">
        <is>
          <t>P23</t>
        </is>
      </c>
      <c r="C434" t="inlineStr">
        <is>
          <t>buah</t>
        </is>
      </c>
      <c r="D434" t="n">
        <v>700</v>
      </c>
      <c r="E434" t="inlineStr"/>
      <c r="F434" t="inlineStr">
        <is>
          <t>Likely input</t>
        </is>
      </c>
      <c r="G434" t="inlineStr">
        <is>
          <t>Verify against product UX/business rules before exposing</t>
        </is>
      </c>
    </row>
    <row r="435">
      <c r="A435" t="inlineStr">
        <is>
          <t>Bata Merah</t>
        </is>
      </c>
      <c r="B435" t="inlineStr">
        <is>
          <t>P24</t>
        </is>
      </c>
      <c r="C435" t="inlineStr">
        <is>
          <t>sak</t>
        </is>
      </c>
      <c r="D435" t="n">
        <v>65000</v>
      </c>
      <c r="E435" t="inlineStr"/>
      <c r="F435" t="inlineStr">
        <is>
          <t>Likely input</t>
        </is>
      </c>
      <c r="G435" t="inlineStr">
        <is>
          <t>Verify against product UX/business rules before exposing</t>
        </is>
      </c>
    </row>
    <row r="436">
      <c r="A436" t="inlineStr">
        <is>
          <t>Bata Merah</t>
        </is>
      </c>
      <c r="B436" t="inlineStr">
        <is>
          <t>P25</t>
        </is>
      </c>
      <c r="C436" t="inlineStr">
        <is>
          <t>m³</t>
        </is>
      </c>
      <c r="D436" t="n">
        <v>275000</v>
      </c>
      <c r="E436" t="inlineStr"/>
      <c r="F436" t="inlineStr">
        <is>
          <t>Likely input</t>
        </is>
      </c>
      <c r="G436" t="inlineStr">
        <is>
          <t>Verify against product UX/business rules before exposing</t>
        </is>
      </c>
    </row>
    <row r="437">
      <c r="A437" t="inlineStr">
        <is>
          <t>Bata Merah</t>
        </is>
      </c>
      <c r="B437" t="inlineStr">
        <is>
          <t>D56</t>
        </is>
      </c>
      <c r="C437" t="inlineStr">
        <is>
          <t>Pekerja | OH</t>
        </is>
      </c>
      <c r="D437" t="n">
        <v>0.2</v>
      </c>
      <c r="E437" t="inlineStr">
        <is>
          <t>OH</t>
        </is>
      </c>
      <c r="F437" t="inlineStr">
        <is>
          <t>Review</t>
        </is>
      </c>
      <c r="G437" t="inlineStr">
        <is>
          <t>Verify against product UX/business rules before exposing</t>
        </is>
      </c>
    </row>
    <row r="438">
      <c r="A438" t="inlineStr">
        <is>
          <t>Bata Merah</t>
        </is>
      </c>
      <c r="B438" t="inlineStr">
        <is>
          <t>D57</t>
        </is>
      </c>
      <c r="C438" t="inlineStr">
        <is>
          <t>Tukang batu | OH</t>
        </is>
      </c>
      <c r="D438" t="n">
        <v>0.1</v>
      </c>
      <c r="E438" t="inlineStr">
        <is>
          <t>OH</t>
        </is>
      </c>
      <c r="F438" t="inlineStr">
        <is>
          <t>Review</t>
        </is>
      </c>
      <c r="G438" t="inlineStr">
        <is>
          <t>Verify against product UX/business rules before exposing</t>
        </is>
      </c>
    </row>
    <row r="439">
      <c r="A439" t="inlineStr">
        <is>
          <t>Bata Merah</t>
        </is>
      </c>
      <c r="B439" t="inlineStr">
        <is>
          <t>D58</t>
        </is>
      </c>
      <c r="C439" t="inlineStr">
        <is>
          <t>Kepala tukang | OH</t>
        </is>
      </c>
      <c r="D439" t="n">
        <v>0.01</v>
      </c>
      <c r="E439" t="inlineStr">
        <is>
          <t>OH</t>
        </is>
      </c>
      <c r="F439" t="inlineStr">
        <is>
          <t>Review</t>
        </is>
      </c>
      <c r="G439" t="inlineStr">
        <is>
          <t>Verify against product UX/business rules before exposing</t>
        </is>
      </c>
    </row>
    <row r="440">
      <c r="A440" t="inlineStr">
        <is>
          <t>Bata Merah</t>
        </is>
      </c>
      <c r="B440" t="inlineStr">
        <is>
          <t>D59</t>
        </is>
      </c>
      <c r="C440" t="inlineStr">
        <is>
          <t>Mandor | OH</t>
        </is>
      </c>
      <c r="D440" t="n">
        <v>0.0033</v>
      </c>
      <c r="E440" t="inlineStr">
        <is>
          <t>OH</t>
        </is>
      </c>
      <c r="F440" t="inlineStr">
        <is>
          <t>Review</t>
        </is>
      </c>
      <c r="G440" t="inlineStr">
        <is>
          <t>Verify against product UX/business rules before exposing</t>
        </is>
      </c>
    </row>
    <row r="441">
      <c r="A441" t="inlineStr">
        <is>
          <t>Bata Merah</t>
        </is>
      </c>
      <c r="B441" t="inlineStr">
        <is>
          <t>D61</t>
        </is>
      </c>
      <c r="C441" t="inlineStr">
        <is>
          <t>Bata merah | bh</t>
        </is>
      </c>
      <c r="D441" t="n">
        <v>71.91</v>
      </c>
      <c r="E441" t="inlineStr">
        <is>
          <t>bh</t>
        </is>
      </c>
      <c r="F441" t="inlineStr">
        <is>
          <t>Review</t>
        </is>
      </c>
      <c r="G441" t="inlineStr">
        <is>
          <t>Verify against product UX/business rules before exposing</t>
        </is>
      </c>
    </row>
    <row r="442">
      <c r="A442" t="inlineStr">
        <is>
          <t>Bata Merah</t>
        </is>
      </c>
      <c r="B442" t="inlineStr">
        <is>
          <t>D62</t>
        </is>
      </c>
      <c r="C442" t="inlineStr">
        <is>
          <t>Semen portland (pc) | kg</t>
        </is>
      </c>
      <c r="D442" t="n">
        <v>14.37</v>
      </c>
      <c r="E442" t="inlineStr">
        <is>
          <t>kg</t>
        </is>
      </c>
      <c r="F442" t="inlineStr">
        <is>
          <t>Review</t>
        </is>
      </c>
      <c r="G442" t="inlineStr">
        <is>
          <t>Verify against product UX/business rules before exposing</t>
        </is>
      </c>
    </row>
    <row r="443">
      <c r="A443" t="inlineStr">
        <is>
          <t>Bata Merah</t>
        </is>
      </c>
      <c r="B443" t="inlineStr">
        <is>
          <t>D63</t>
        </is>
      </c>
      <c r="C443" t="inlineStr">
        <is>
          <t>Pasir pasang (quarry - lokasi pekerjaan) | m3</t>
        </is>
      </c>
      <c r="D443" t="n">
        <v>0.04</v>
      </c>
      <c r="E443" t="inlineStr"/>
      <c r="F443" t="inlineStr">
        <is>
          <t>Review</t>
        </is>
      </c>
      <c r="G443" t="inlineStr">
        <is>
          <t>Verify against product UX/business rules before exposing</t>
        </is>
      </c>
    </row>
    <row r="444">
      <c r="A444" t="inlineStr">
        <is>
          <t>Bata Merah</t>
        </is>
      </c>
      <c r="B444" t="inlineStr">
        <is>
          <t>D68</t>
        </is>
      </c>
      <c r="C444" t="inlineStr">
        <is>
          <t>Pekerja | OH</t>
        </is>
      </c>
      <c r="D444" t="n">
        <v>0.2</v>
      </c>
      <c r="E444" t="inlineStr">
        <is>
          <t>OH</t>
        </is>
      </c>
      <c r="F444" t="inlineStr">
        <is>
          <t>Review</t>
        </is>
      </c>
      <c r="G444" t="inlineStr">
        <is>
          <t>Verify against product UX/business rules before exposing</t>
        </is>
      </c>
    </row>
    <row r="445">
      <c r="A445" t="inlineStr">
        <is>
          <t>Bata Merah</t>
        </is>
      </c>
      <c r="B445" t="inlineStr">
        <is>
          <t>D69</t>
        </is>
      </c>
      <c r="C445" t="inlineStr">
        <is>
          <t>Tukang batu | OH</t>
        </is>
      </c>
      <c r="D445" t="n">
        <v>0.1</v>
      </c>
      <c r="E445" t="inlineStr">
        <is>
          <t>OH</t>
        </is>
      </c>
      <c r="F445" t="inlineStr">
        <is>
          <t>Review</t>
        </is>
      </c>
      <c r="G445" t="inlineStr">
        <is>
          <t>Verify against product UX/business rules before exposing</t>
        </is>
      </c>
    </row>
    <row r="446">
      <c r="A446" t="inlineStr">
        <is>
          <t>Bata Merah</t>
        </is>
      </c>
      <c r="B446" t="inlineStr">
        <is>
          <t>D70</t>
        </is>
      </c>
      <c r="C446" t="inlineStr">
        <is>
          <t>Kepala tukang | OH</t>
        </is>
      </c>
      <c r="D446" t="n">
        <v>0.01</v>
      </c>
      <c r="E446" t="inlineStr">
        <is>
          <t>OH</t>
        </is>
      </c>
      <c r="F446" t="inlineStr">
        <is>
          <t>Review</t>
        </is>
      </c>
      <c r="G446" t="inlineStr">
        <is>
          <t>Verify against product UX/business rules before exposing</t>
        </is>
      </c>
    </row>
    <row r="447">
      <c r="A447" t="inlineStr">
        <is>
          <t>Bata Merah</t>
        </is>
      </c>
      <c r="B447" t="inlineStr">
        <is>
          <t>D71</t>
        </is>
      </c>
      <c r="C447" t="inlineStr">
        <is>
          <t>Mandor | OH</t>
        </is>
      </c>
      <c r="D447" t="n">
        <v>0.0033</v>
      </c>
      <c r="E447" t="inlineStr">
        <is>
          <t>OH</t>
        </is>
      </c>
      <c r="F447" t="inlineStr">
        <is>
          <t>Review</t>
        </is>
      </c>
      <c r="G447" t="inlineStr">
        <is>
          <t>Verify against product UX/business rules before exposing</t>
        </is>
      </c>
    </row>
    <row r="448">
      <c r="A448" t="inlineStr">
        <is>
          <t>Bata Merah</t>
        </is>
      </c>
      <c r="B448" t="inlineStr">
        <is>
          <t>D73</t>
        </is>
      </c>
      <c r="C448" t="inlineStr">
        <is>
          <t>Bata merah | bh</t>
        </is>
      </c>
      <c r="D448" t="n">
        <v>71.91</v>
      </c>
      <c r="E448" t="inlineStr">
        <is>
          <t>bh</t>
        </is>
      </c>
      <c r="F448" t="inlineStr">
        <is>
          <t>Review</t>
        </is>
      </c>
      <c r="G448" t="inlineStr">
        <is>
          <t>Verify against product UX/business rules before exposing</t>
        </is>
      </c>
    </row>
    <row r="449">
      <c r="A449" t="inlineStr">
        <is>
          <t>Bata Merah</t>
        </is>
      </c>
      <c r="B449" t="inlineStr">
        <is>
          <t>D74</t>
        </is>
      </c>
      <c r="C449" t="inlineStr">
        <is>
          <t>Semen portland (pc) | kg</t>
        </is>
      </c>
      <c r="D449" t="n">
        <v>11.5</v>
      </c>
      <c r="E449" t="inlineStr">
        <is>
          <t>kg</t>
        </is>
      </c>
      <c r="F449" t="inlineStr">
        <is>
          <t>Review</t>
        </is>
      </c>
      <c r="G449" t="inlineStr">
        <is>
          <t>Verify against product UX/business rules before exposing</t>
        </is>
      </c>
    </row>
    <row r="450">
      <c r="A450" t="inlineStr">
        <is>
          <t>Bata Merah</t>
        </is>
      </c>
      <c r="B450" t="inlineStr">
        <is>
          <t>D75</t>
        </is>
      </c>
      <c r="C450" t="inlineStr">
        <is>
          <t>Pasir pasang (quarry - lokasi pekerjaan) | m3</t>
        </is>
      </c>
      <c r="D450" t="n">
        <v>0.043</v>
      </c>
      <c r="E450" t="inlineStr"/>
      <c r="F450" t="inlineStr">
        <is>
          <t>Review</t>
        </is>
      </c>
      <c r="G450" t="inlineStr">
        <is>
          <t>Verify against product UX/business rules before exposing</t>
        </is>
      </c>
    </row>
    <row r="451">
      <c r="A451" t="inlineStr">
        <is>
          <t>Bata Merah</t>
        </is>
      </c>
      <c r="B451" t="inlineStr">
        <is>
          <t>D80</t>
        </is>
      </c>
      <c r="C451" t="inlineStr">
        <is>
          <t>Pekerja | OH</t>
        </is>
      </c>
      <c r="D451" t="n">
        <v>0.2</v>
      </c>
      <c r="E451" t="inlineStr">
        <is>
          <t>OH</t>
        </is>
      </c>
      <c r="F451" t="inlineStr">
        <is>
          <t>Review</t>
        </is>
      </c>
      <c r="G451" t="inlineStr">
        <is>
          <t>Verify against product UX/business rules before exposing</t>
        </is>
      </c>
    </row>
    <row r="452">
      <c r="A452" t="inlineStr">
        <is>
          <t>Bata Merah</t>
        </is>
      </c>
      <c r="B452" t="inlineStr">
        <is>
          <t>D81</t>
        </is>
      </c>
      <c r="C452" t="inlineStr">
        <is>
          <t>Tukang batu | OH</t>
        </is>
      </c>
      <c r="D452" t="n">
        <v>0.1</v>
      </c>
      <c r="E452" t="inlineStr">
        <is>
          <t>OH</t>
        </is>
      </c>
      <c r="F452" t="inlineStr">
        <is>
          <t>Review</t>
        </is>
      </c>
      <c r="G452" t="inlineStr">
        <is>
          <t>Verify against product UX/business rules before exposing</t>
        </is>
      </c>
    </row>
    <row r="453">
      <c r="A453" t="inlineStr">
        <is>
          <t>Bata Merah</t>
        </is>
      </c>
      <c r="B453" t="inlineStr">
        <is>
          <t>D82</t>
        </is>
      </c>
      <c r="C453" t="inlineStr">
        <is>
          <t>Kepala tukang | OH</t>
        </is>
      </c>
      <c r="D453" t="n">
        <v>0.01</v>
      </c>
      <c r="E453" t="inlineStr">
        <is>
          <t>OH</t>
        </is>
      </c>
      <c r="F453" t="inlineStr">
        <is>
          <t>Review</t>
        </is>
      </c>
      <c r="G453" t="inlineStr">
        <is>
          <t>Verify against product UX/business rules before exposing</t>
        </is>
      </c>
    </row>
    <row r="454">
      <c r="A454" t="inlineStr">
        <is>
          <t>Bata Merah</t>
        </is>
      </c>
      <c r="B454" t="inlineStr">
        <is>
          <t>D83</t>
        </is>
      </c>
      <c r="C454" t="inlineStr">
        <is>
          <t>Mandor | OH</t>
        </is>
      </c>
      <c r="D454" t="n">
        <v>0.0033</v>
      </c>
      <c r="E454" t="inlineStr">
        <is>
          <t>OH</t>
        </is>
      </c>
      <c r="F454" t="inlineStr">
        <is>
          <t>Review</t>
        </is>
      </c>
      <c r="G454" t="inlineStr">
        <is>
          <t>Verify against product UX/business rules before exposing</t>
        </is>
      </c>
    </row>
    <row r="455">
      <c r="A455" t="inlineStr">
        <is>
          <t>Bata Merah</t>
        </is>
      </c>
      <c r="B455" t="inlineStr">
        <is>
          <t>D85</t>
        </is>
      </c>
      <c r="C455" t="inlineStr">
        <is>
          <t>Bata merah | bh</t>
        </is>
      </c>
      <c r="D455" t="n">
        <v>71.91</v>
      </c>
      <c r="E455" t="inlineStr">
        <is>
          <t>bh</t>
        </is>
      </c>
      <c r="F455" t="inlineStr">
        <is>
          <t>Review</t>
        </is>
      </c>
      <c r="G455" t="inlineStr">
        <is>
          <t>Verify against product UX/business rules before exposing</t>
        </is>
      </c>
    </row>
    <row r="456">
      <c r="A456" t="inlineStr">
        <is>
          <t>Bata Merah</t>
        </is>
      </c>
      <c r="B456" t="inlineStr">
        <is>
          <t>D86</t>
        </is>
      </c>
      <c r="C456" t="inlineStr">
        <is>
          <t>Semen portland (pc) | kg</t>
        </is>
      </c>
      <c r="D456" t="n">
        <v>9.68</v>
      </c>
      <c r="E456" t="inlineStr">
        <is>
          <t>kg</t>
        </is>
      </c>
      <c r="F456" t="inlineStr">
        <is>
          <t>Review</t>
        </is>
      </c>
      <c r="G456" t="inlineStr">
        <is>
          <t>Verify against product UX/business rules before exposing</t>
        </is>
      </c>
    </row>
    <row r="457">
      <c r="A457" t="inlineStr">
        <is>
          <t>Bata Merah</t>
        </is>
      </c>
      <c r="B457" t="inlineStr">
        <is>
          <t>D87</t>
        </is>
      </c>
      <c r="C457" t="inlineStr">
        <is>
          <t>Pasir pasang (quarry - lokasi pekerjaan) | m3</t>
        </is>
      </c>
      <c r="D457" t="n">
        <v>0.045</v>
      </c>
      <c r="E457" t="inlineStr"/>
      <c r="F457" t="inlineStr">
        <is>
          <t>Review</t>
        </is>
      </c>
      <c r="G457" t="inlineStr">
        <is>
          <t>Verify against product UX/business rules before exposing</t>
        </is>
      </c>
    </row>
    <row r="458">
      <c r="A458" t="inlineStr">
        <is>
          <t>Batako</t>
        </is>
      </c>
      <c r="B458" t="inlineStr">
        <is>
          <t>D9</t>
        </is>
      </c>
      <c r="C458" t="inlineStr">
        <is>
          <t>Pi | Panjang dinding interior | m</t>
        </is>
      </c>
      <c r="D458" t="n">
        <v>36</v>
      </c>
      <c r="E458" t="inlineStr">
        <is>
          <t>m</t>
        </is>
      </c>
      <c r="F458" t="inlineStr">
        <is>
          <t>Likely input</t>
        </is>
      </c>
      <c r="G458" t="inlineStr">
        <is>
          <t>Verify against product UX/business rules before exposing</t>
        </is>
      </c>
    </row>
    <row r="459">
      <c r="A459" t="inlineStr">
        <is>
          <t>Batako</t>
        </is>
      </c>
      <c r="B459" t="inlineStr">
        <is>
          <t>H9</t>
        </is>
      </c>
      <c r="C459" t="inlineStr">
        <is>
          <t>T2 | Tinggi ampig | m</t>
        </is>
      </c>
      <c r="D459" t="n">
        <v>2.3</v>
      </c>
      <c r="E459" t="inlineStr">
        <is>
          <t>m</t>
        </is>
      </c>
      <c r="F459" t="inlineStr">
        <is>
          <t>Likely input</t>
        </is>
      </c>
      <c r="G459" t="inlineStr">
        <is>
          <t>Verify against product UX/business rules before exposing</t>
        </is>
      </c>
    </row>
    <row r="460">
      <c r="A460" t="inlineStr">
        <is>
          <t>Batako</t>
        </is>
      </c>
      <c r="B460" t="inlineStr">
        <is>
          <t>K9</t>
        </is>
      </c>
      <c r="C460" t="inlineStr">
        <is>
          <t>m | Pekerja</t>
        </is>
      </c>
      <c r="D460" t="n">
        <v>1</v>
      </c>
      <c r="E460" t="inlineStr"/>
      <c r="F460" t="inlineStr">
        <is>
          <t>Likely input</t>
        </is>
      </c>
      <c r="G460" t="inlineStr">
        <is>
          <t>Verify against product UX/business rules before exposing</t>
        </is>
      </c>
    </row>
    <row r="461">
      <c r="A461" t="inlineStr">
        <is>
          <t>Batako</t>
        </is>
      </c>
      <c r="B461" t="inlineStr">
        <is>
          <t>P9</t>
        </is>
      </c>
      <c r="C461" t="inlineStr">
        <is>
          <t>OH</t>
        </is>
      </c>
      <c r="D461" t="n">
        <v>100000</v>
      </c>
      <c r="E461" t="inlineStr"/>
      <c r="F461" t="inlineStr">
        <is>
          <t>Likely input</t>
        </is>
      </c>
      <c r="G461" t="inlineStr">
        <is>
          <t>Verify against product UX/business rules before exposing</t>
        </is>
      </c>
    </row>
    <row r="462">
      <c r="A462" t="inlineStr">
        <is>
          <t>Batako</t>
        </is>
      </c>
      <c r="B462" t="inlineStr">
        <is>
          <t>D10</t>
        </is>
      </c>
      <c r="C462" t="inlineStr">
        <is>
          <t>Pe | Panjang dinding eksterior | m</t>
        </is>
      </c>
      <c r="D462" t="n">
        <v>39</v>
      </c>
      <c r="E462" t="inlineStr">
        <is>
          <t>m</t>
        </is>
      </c>
      <c r="F462" t="inlineStr">
        <is>
          <t>Likely input</t>
        </is>
      </c>
      <c r="G462" t="inlineStr">
        <is>
          <t>Verify against product UX/business rules before exposing</t>
        </is>
      </c>
    </row>
    <row r="463">
      <c r="A463" t="inlineStr">
        <is>
          <t>Batako</t>
        </is>
      </c>
      <c r="B463" t="inlineStr">
        <is>
          <t>H10</t>
        </is>
      </c>
      <c r="C463" t="inlineStr">
        <is>
          <t>a2 | Lebar alas | m</t>
        </is>
      </c>
      <c r="D463" t="n">
        <v>9</v>
      </c>
      <c r="E463" t="inlineStr">
        <is>
          <t>m</t>
        </is>
      </c>
      <c r="F463" t="inlineStr">
        <is>
          <t>Likely input</t>
        </is>
      </c>
      <c r="G463" t="inlineStr">
        <is>
          <t>Verify against product UX/business rules before exposing</t>
        </is>
      </c>
    </row>
    <row r="464">
      <c r="A464" t="inlineStr">
        <is>
          <t>Batako</t>
        </is>
      </c>
      <c r="B464" t="inlineStr">
        <is>
          <t>K10</t>
        </is>
      </c>
      <c r="C464" t="inlineStr">
        <is>
          <t>m | Tukang</t>
        </is>
      </c>
      <c r="D464" t="n">
        <v>1</v>
      </c>
      <c r="E464" t="inlineStr"/>
      <c r="F464" t="inlineStr">
        <is>
          <t>Likely input</t>
        </is>
      </c>
      <c r="G464" t="inlineStr">
        <is>
          <t>Verify against product UX/business rules before exposing</t>
        </is>
      </c>
    </row>
    <row r="465">
      <c r="A465" t="inlineStr">
        <is>
          <t>Batako</t>
        </is>
      </c>
      <c r="B465" t="inlineStr">
        <is>
          <t>P10</t>
        </is>
      </c>
      <c r="C465" t="inlineStr">
        <is>
          <t>OH</t>
        </is>
      </c>
      <c r="D465" t="n">
        <v>145000</v>
      </c>
      <c r="E465" t="inlineStr"/>
      <c r="F465" t="inlineStr">
        <is>
          <t>Likely input</t>
        </is>
      </c>
      <c r="G465" t="inlineStr">
        <is>
          <t>Verify against product UX/business rules before exposing</t>
        </is>
      </c>
    </row>
    <row r="466">
      <c r="A466" t="inlineStr">
        <is>
          <t>Batako</t>
        </is>
      </c>
      <c r="B466" t="inlineStr">
        <is>
          <t>D11</t>
        </is>
      </c>
      <c r="C466" t="inlineStr">
        <is>
          <t>T | Tinggi dinding | m</t>
        </is>
      </c>
      <c r="D466" t="n">
        <v>3.8</v>
      </c>
      <c r="E466" t="inlineStr">
        <is>
          <t>m</t>
        </is>
      </c>
      <c r="F466" t="inlineStr">
        <is>
          <t>Likely input</t>
        </is>
      </c>
      <c r="G466" t="inlineStr">
        <is>
          <t>Verify against product UX/business rules before exposing</t>
        </is>
      </c>
    </row>
    <row r="467">
      <c r="A467" t="inlineStr">
        <is>
          <t>Batako</t>
        </is>
      </c>
      <c r="B467" t="inlineStr">
        <is>
          <t>H11</t>
        </is>
      </c>
      <c r="C467" t="inlineStr">
        <is>
          <t>Jumlah ampig | set</t>
        </is>
      </c>
      <c r="D467" t="n">
        <v>2</v>
      </c>
      <c r="E467" t="inlineStr">
        <is>
          <t>set</t>
        </is>
      </c>
      <c r="F467" t="inlineStr">
        <is>
          <t>Likely input</t>
        </is>
      </c>
      <c r="G467" t="inlineStr">
        <is>
          <t>Verify against product UX/business rules before exposing</t>
        </is>
      </c>
    </row>
    <row r="468">
      <c r="A468" t="inlineStr">
        <is>
          <t>Batako</t>
        </is>
      </c>
      <c r="B468" t="inlineStr">
        <is>
          <t>K11</t>
        </is>
      </c>
      <c r="C468" t="inlineStr">
        <is>
          <t>set | Kepala Tukang</t>
        </is>
      </c>
      <c r="D468" t="n">
        <v>1</v>
      </c>
      <c r="E468" t="inlineStr"/>
      <c r="F468" t="inlineStr">
        <is>
          <t>Likely input</t>
        </is>
      </c>
      <c r="G468" t="inlineStr">
        <is>
          <t>Verify against product UX/business rules before exposing</t>
        </is>
      </c>
    </row>
    <row r="469">
      <c r="A469" t="inlineStr">
        <is>
          <t>Batako</t>
        </is>
      </c>
      <c r="B469" t="inlineStr">
        <is>
          <t>P11</t>
        </is>
      </c>
      <c r="C469" t="inlineStr">
        <is>
          <t>OH</t>
        </is>
      </c>
      <c r="D469" t="n">
        <v>175000</v>
      </c>
      <c r="E469" t="inlineStr"/>
      <c r="F469" t="inlineStr">
        <is>
          <t>Likely input</t>
        </is>
      </c>
      <c r="G469" t="inlineStr">
        <is>
          <t>Verify against product UX/business rules before exposing</t>
        </is>
      </c>
    </row>
    <row r="470">
      <c r="A470" t="inlineStr">
        <is>
          <t>Batako</t>
        </is>
      </c>
      <c r="B470" t="inlineStr">
        <is>
          <t>K12</t>
        </is>
      </c>
      <c r="C470" t="inlineStr">
        <is>
          <t>Mandor</t>
        </is>
      </c>
      <c r="D470" t="n">
        <v>1</v>
      </c>
      <c r="E470" t="inlineStr"/>
      <c r="F470" t="inlineStr">
        <is>
          <t>Likely input</t>
        </is>
      </c>
      <c r="G470" t="inlineStr">
        <is>
          <t>Verify against product UX/business rules before exposing</t>
        </is>
      </c>
    </row>
    <row r="471">
      <c r="A471" t="inlineStr">
        <is>
          <t>Batako</t>
        </is>
      </c>
      <c r="B471" t="inlineStr">
        <is>
          <t>P12</t>
        </is>
      </c>
      <c r="C471" t="inlineStr">
        <is>
          <t>OH</t>
        </is>
      </c>
      <c r="D471" t="n">
        <v>200000</v>
      </c>
      <c r="E471" t="inlineStr"/>
      <c r="F471" t="inlineStr">
        <is>
          <t>Likely input</t>
        </is>
      </c>
      <c r="G471" t="inlineStr">
        <is>
          <t>Verify against product UX/business rules before exposing</t>
        </is>
      </c>
    </row>
    <row r="472">
      <c r="A472" t="inlineStr">
        <is>
          <t>Batako</t>
        </is>
      </c>
      <c r="B472" t="inlineStr">
        <is>
          <t>D13</t>
        </is>
      </c>
      <c r="C472" t="inlineStr">
        <is>
          <t>a | Tinggi kusen pintu | m</t>
        </is>
      </c>
      <c r="D472" t="n">
        <v>2.1</v>
      </c>
      <c r="E472" t="inlineStr">
        <is>
          <t>m</t>
        </is>
      </c>
      <c r="F472" t="inlineStr">
        <is>
          <t>Likely input</t>
        </is>
      </c>
      <c r="G472" t="inlineStr">
        <is>
          <t>Verify against product UX/business rules before exposing</t>
        </is>
      </c>
    </row>
    <row r="473">
      <c r="A473" t="inlineStr">
        <is>
          <t>Batako</t>
        </is>
      </c>
      <c r="B473" t="inlineStr">
        <is>
          <t>H13</t>
        </is>
      </c>
      <c r="C473" t="inlineStr">
        <is>
          <t>m | Tinggi kusen jendela | m</t>
        </is>
      </c>
      <c r="D473" t="n">
        <v>1.5</v>
      </c>
      <c r="E473" t="inlineStr">
        <is>
          <t>m</t>
        </is>
      </c>
      <c r="F473" t="inlineStr">
        <is>
          <t>Likely input</t>
        </is>
      </c>
      <c r="G473" t="inlineStr">
        <is>
          <t>Verify against product UX/business rules before exposing</t>
        </is>
      </c>
    </row>
    <row r="474">
      <c r="A474" t="inlineStr">
        <is>
          <t>Batako</t>
        </is>
      </c>
      <c r="B474" t="inlineStr">
        <is>
          <t>D14</t>
        </is>
      </c>
      <c r="C474" t="inlineStr">
        <is>
          <t>b | Lebar kusen pintu | m</t>
        </is>
      </c>
      <c r="D474" t="n">
        <v>0.9</v>
      </c>
      <c r="E474" t="inlineStr">
        <is>
          <t>m</t>
        </is>
      </c>
      <c r="F474" t="inlineStr">
        <is>
          <t>Likely input</t>
        </is>
      </c>
      <c r="G474" t="inlineStr">
        <is>
          <t>Verify against product UX/business rules before exposing</t>
        </is>
      </c>
    </row>
    <row r="475">
      <c r="A475" t="inlineStr">
        <is>
          <t>Batako</t>
        </is>
      </c>
      <c r="B475" t="inlineStr">
        <is>
          <t>H14</t>
        </is>
      </c>
      <c r="C475" t="inlineStr">
        <is>
          <t>m1 | Lebar kusen jendela | m</t>
        </is>
      </c>
      <c r="D475" t="n">
        <v>0.7</v>
      </c>
      <c r="E475" t="inlineStr">
        <is>
          <t>m</t>
        </is>
      </c>
      <c r="F475" t="inlineStr">
        <is>
          <t>Likely input</t>
        </is>
      </c>
      <c r="G475" t="inlineStr">
        <is>
          <t>Verify against product UX/business rules before exposing</t>
        </is>
      </c>
    </row>
    <row r="476">
      <c r="A476" t="inlineStr">
        <is>
          <t>Batako</t>
        </is>
      </c>
      <c r="B476" t="inlineStr">
        <is>
          <t>K14</t>
        </is>
      </c>
      <c r="C476" t="inlineStr">
        <is>
          <t>m | Pasangan Dinding Batako Campuran 1SP : 3PP</t>
        </is>
      </c>
      <c r="D476" t="n">
        <v>1</v>
      </c>
      <c r="E476" t="inlineStr"/>
      <c r="F476" t="inlineStr">
        <is>
          <t>Likely input</t>
        </is>
      </c>
      <c r="G476" t="inlineStr">
        <is>
          <t>Verify against product UX/business rules before exposing</t>
        </is>
      </c>
    </row>
    <row r="477">
      <c r="A477" t="inlineStr">
        <is>
          <t>Batako</t>
        </is>
      </c>
      <c r="B477" t="inlineStr">
        <is>
          <t>D15</t>
        </is>
      </c>
      <c r="C477" t="inlineStr">
        <is>
          <t>Jumlah pintu | unit</t>
        </is>
      </c>
      <c r="D477" t="n">
        <v>6</v>
      </c>
      <c r="E477" t="inlineStr">
        <is>
          <t>unit</t>
        </is>
      </c>
      <c r="F477" t="inlineStr">
        <is>
          <t>Likely input</t>
        </is>
      </c>
      <c r="G477" t="inlineStr">
        <is>
          <t>Verify against product UX/business rules before exposing</t>
        </is>
      </c>
    </row>
    <row r="478">
      <c r="A478" t="inlineStr">
        <is>
          <t>Batako</t>
        </is>
      </c>
      <c r="B478" t="inlineStr">
        <is>
          <t>H15</t>
        </is>
      </c>
      <c r="C478" t="inlineStr">
        <is>
          <t>Jumlah jendela | unit</t>
        </is>
      </c>
      <c r="D478" t="n">
        <v>7</v>
      </c>
      <c r="E478" t="inlineStr">
        <is>
          <t>unit</t>
        </is>
      </c>
      <c r="F478" t="inlineStr">
        <is>
          <t>Likely input</t>
        </is>
      </c>
      <c r="G478" t="inlineStr">
        <is>
          <t>Verify against product UX/business rules before exposing</t>
        </is>
      </c>
    </row>
    <row r="479">
      <c r="A479" t="inlineStr">
        <is>
          <t>Batako</t>
        </is>
      </c>
      <c r="B479" t="inlineStr">
        <is>
          <t>P15</t>
        </is>
      </c>
      <c r="C479" t="inlineStr">
        <is>
          <t>buah</t>
        </is>
      </c>
      <c r="D479" t="n">
        <v>3000</v>
      </c>
      <c r="E479" t="inlineStr"/>
      <c r="F479" t="inlineStr">
        <is>
          <t>Likely input</t>
        </is>
      </c>
      <c r="G479" t="inlineStr">
        <is>
          <t>Verify against product UX/business rules before exposing</t>
        </is>
      </c>
    </row>
    <row r="480">
      <c r="A480" t="inlineStr">
        <is>
          <t>Batako</t>
        </is>
      </c>
      <c r="B480" t="inlineStr">
        <is>
          <t>P16</t>
        </is>
      </c>
      <c r="C480" t="inlineStr">
        <is>
          <t>sak</t>
        </is>
      </c>
      <c r="D480" t="n">
        <v>65000</v>
      </c>
      <c r="E480" t="inlineStr"/>
      <c r="F480" t="inlineStr">
        <is>
          <t>Likely input</t>
        </is>
      </c>
      <c r="G480" t="inlineStr">
        <is>
          <t>Verify against product UX/business rules before exposing</t>
        </is>
      </c>
    </row>
    <row r="481">
      <c r="A481" t="inlineStr">
        <is>
          <t>Batako</t>
        </is>
      </c>
      <c r="B481" t="inlineStr">
        <is>
          <t>D17</t>
        </is>
      </c>
      <c r="C481" t="inlineStr">
        <is>
          <t>x | Lebar Bouven | m</t>
        </is>
      </c>
      <c r="D481" t="n">
        <v>0.2</v>
      </c>
      <c r="E481" t="inlineStr">
        <is>
          <t>m</t>
        </is>
      </c>
      <c r="F481" t="inlineStr">
        <is>
          <t>Likely input</t>
        </is>
      </c>
      <c r="G481" t="inlineStr">
        <is>
          <t>Verify against product UX/business rules before exposing</t>
        </is>
      </c>
    </row>
    <row r="482">
      <c r="A482" t="inlineStr">
        <is>
          <t>Batako</t>
        </is>
      </c>
      <c r="B482" t="inlineStr">
        <is>
          <t>H17</t>
        </is>
      </c>
      <c r="C482" t="inlineStr">
        <is>
          <t>x1 | Luasan pengurang 1 | m²</t>
        </is>
      </c>
      <c r="D482" t="n">
        <v>0</v>
      </c>
      <c r="E482" t="inlineStr">
        <is>
          <t>m²</t>
        </is>
      </c>
      <c r="F482" t="inlineStr">
        <is>
          <t>Likely input</t>
        </is>
      </c>
      <c r="G482" t="inlineStr">
        <is>
          <t>Verify against product UX/business rules before exposing</t>
        </is>
      </c>
    </row>
    <row r="483">
      <c r="A483" t="inlineStr">
        <is>
          <t>Batako</t>
        </is>
      </c>
      <c r="B483" t="inlineStr">
        <is>
          <t>P17</t>
        </is>
      </c>
      <c r="C483" t="inlineStr">
        <is>
          <t>m³</t>
        </is>
      </c>
      <c r="D483" t="n">
        <v>275000</v>
      </c>
      <c r="E483" t="inlineStr"/>
      <c r="F483" t="inlineStr">
        <is>
          <t>Likely input</t>
        </is>
      </c>
      <c r="G483" t="inlineStr">
        <is>
          <t>Verify against product UX/business rules before exposing</t>
        </is>
      </c>
    </row>
    <row r="484">
      <c r="A484" t="inlineStr">
        <is>
          <t>Batako</t>
        </is>
      </c>
      <c r="B484" t="inlineStr">
        <is>
          <t>D18</t>
        </is>
      </c>
      <c r="C484" t="inlineStr">
        <is>
          <t>y | Tinggi Bouven | m</t>
        </is>
      </c>
      <c r="D484" t="n">
        <v>0.3</v>
      </c>
      <c r="E484" t="inlineStr">
        <is>
          <t>m</t>
        </is>
      </c>
      <c r="F484" t="inlineStr">
        <is>
          <t>Likely input</t>
        </is>
      </c>
      <c r="G484" t="inlineStr">
        <is>
          <t>Verify against product UX/business rules before exposing</t>
        </is>
      </c>
    </row>
    <row r="485">
      <c r="A485" t="inlineStr">
        <is>
          <t>Batako</t>
        </is>
      </c>
      <c r="B485" t="inlineStr">
        <is>
          <t>H18</t>
        </is>
      </c>
      <c r="C485" t="inlineStr">
        <is>
          <t>x2 | Luasan pengurang 2 | m²</t>
        </is>
      </c>
      <c r="D485" t="n">
        <v>0</v>
      </c>
      <c r="E485" t="inlineStr">
        <is>
          <t>m²</t>
        </is>
      </c>
      <c r="F485" t="inlineStr">
        <is>
          <t>Likely input</t>
        </is>
      </c>
      <c r="G485" t="inlineStr">
        <is>
          <t>Verify against product UX/business rules before exposing</t>
        </is>
      </c>
    </row>
    <row r="486">
      <c r="A486" t="inlineStr">
        <is>
          <t>Batako</t>
        </is>
      </c>
      <c r="B486" t="inlineStr">
        <is>
          <t>P18</t>
        </is>
      </c>
      <c r="C486" t="inlineStr">
        <is>
          <t>batang</t>
        </is>
      </c>
      <c r="D486" t="n">
        <v>47500</v>
      </c>
      <c r="E486" t="inlineStr"/>
      <c r="F486" t="inlineStr">
        <is>
          <t>Likely input</t>
        </is>
      </c>
      <c r="G486" t="inlineStr">
        <is>
          <t>Verify against product UX/business rules before exposing</t>
        </is>
      </c>
    </row>
    <row r="487">
      <c r="A487" t="inlineStr">
        <is>
          <t>Batako</t>
        </is>
      </c>
      <c r="B487" t="inlineStr">
        <is>
          <t>D19</t>
        </is>
      </c>
      <c r="C487" t="inlineStr">
        <is>
          <t>Jumlah Bouven | unit | x3</t>
        </is>
      </c>
      <c r="D487" t="n">
        <v>26</v>
      </c>
      <c r="E487" t="inlineStr">
        <is>
          <t>unit</t>
        </is>
      </c>
      <c r="F487" t="inlineStr">
        <is>
          <t>Likely input</t>
        </is>
      </c>
      <c r="G487" t="inlineStr">
        <is>
          <t>Verify against product UX/business rules before exposing</t>
        </is>
      </c>
    </row>
    <row r="488">
      <c r="A488" t="inlineStr">
        <is>
          <t>Batako</t>
        </is>
      </c>
      <c r="B488" t="inlineStr">
        <is>
          <t>H19</t>
        </is>
      </c>
      <c r="C488" t="inlineStr">
        <is>
          <t>x3 | Luasan pengurang 3 | m²</t>
        </is>
      </c>
      <c r="D488" t="n">
        <v>0</v>
      </c>
      <c r="E488" t="inlineStr">
        <is>
          <t>m²</t>
        </is>
      </c>
      <c r="F488" t="inlineStr">
        <is>
          <t>Likely input</t>
        </is>
      </c>
      <c r="G488" t="inlineStr">
        <is>
          <t>Verify against product UX/business rules before exposing</t>
        </is>
      </c>
    </row>
    <row r="489">
      <c r="A489" t="inlineStr">
        <is>
          <t>Batako</t>
        </is>
      </c>
      <c r="B489" t="inlineStr">
        <is>
          <t>K20</t>
        </is>
      </c>
      <c r="C489" t="inlineStr">
        <is>
          <t>Pasangan Dinding Batako Campuran 1SP : 4PP</t>
        </is>
      </c>
      <c r="D489" t="n">
        <v>0</v>
      </c>
      <c r="E489" t="inlineStr"/>
      <c r="F489" t="inlineStr">
        <is>
          <t>Likely input</t>
        </is>
      </c>
      <c r="G489" t="inlineStr">
        <is>
          <t>Verify against product UX/business rules before exposing</t>
        </is>
      </c>
    </row>
    <row r="490">
      <c r="A490" t="inlineStr">
        <is>
          <t>Batako</t>
        </is>
      </c>
      <c r="B490" t="inlineStr">
        <is>
          <t>P21</t>
        </is>
      </c>
      <c r="C490" t="inlineStr">
        <is>
          <t>buah</t>
        </is>
      </c>
      <c r="D490" t="n">
        <v>3000</v>
      </c>
      <c r="E490" t="inlineStr"/>
      <c r="F490" t="inlineStr">
        <is>
          <t>Likely input</t>
        </is>
      </c>
      <c r="G490" t="inlineStr">
        <is>
          <t>Verify against product UX/business rules before exposing</t>
        </is>
      </c>
    </row>
    <row r="491">
      <c r="A491" t="inlineStr">
        <is>
          <t>Batako</t>
        </is>
      </c>
      <c r="B491" t="inlineStr">
        <is>
          <t>P22</t>
        </is>
      </c>
      <c r="C491" t="inlineStr">
        <is>
          <t>sak</t>
        </is>
      </c>
      <c r="D491" t="n">
        <v>65000</v>
      </c>
      <c r="E491" t="inlineStr"/>
      <c r="F491" t="inlineStr">
        <is>
          <t>Likely input</t>
        </is>
      </c>
      <c r="G491" t="inlineStr">
        <is>
          <t>Verify against product UX/business rules before exposing</t>
        </is>
      </c>
    </row>
    <row r="492">
      <c r="A492" t="inlineStr">
        <is>
          <t>Batako</t>
        </is>
      </c>
      <c r="B492" t="inlineStr">
        <is>
          <t>P23</t>
        </is>
      </c>
      <c r="C492" t="inlineStr">
        <is>
          <t>m³</t>
        </is>
      </c>
      <c r="D492" t="n">
        <v>275000</v>
      </c>
      <c r="E492" t="inlineStr"/>
      <c r="F492" t="inlineStr">
        <is>
          <t>Likely input</t>
        </is>
      </c>
      <c r="G492" t="inlineStr">
        <is>
          <t>Verify against product UX/business rules before exposing</t>
        </is>
      </c>
    </row>
    <row r="493">
      <c r="A493" t="inlineStr">
        <is>
          <t>Batako</t>
        </is>
      </c>
      <c r="B493" t="inlineStr">
        <is>
          <t>P24</t>
        </is>
      </c>
      <c r="C493" t="inlineStr">
        <is>
          <t>batang</t>
        </is>
      </c>
      <c r="D493" t="n">
        <v>47500</v>
      </c>
      <c r="E493" t="inlineStr"/>
      <c r="F493" t="inlineStr">
        <is>
          <t>Likely input</t>
        </is>
      </c>
      <c r="G493" t="inlineStr">
        <is>
          <t>Verify against product UX/business rules before exposing</t>
        </is>
      </c>
    </row>
    <row r="494">
      <c r="A494" t="inlineStr">
        <is>
          <t>Batako</t>
        </is>
      </c>
      <c r="B494" t="inlineStr">
        <is>
          <t>D56</t>
        </is>
      </c>
      <c r="C494" t="inlineStr">
        <is>
          <t>Pekerja | OH</t>
        </is>
      </c>
      <c r="D494" t="n">
        <v>0.1818</v>
      </c>
      <c r="E494" t="inlineStr">
        <is>
          <t>OH</t>
        </is>
      </c>
      <c r="F494" t="inlineStr">
        <is>
          <t>Review</t>
        </is>
      </c>
      <c r="G494" t="inlineStr">
        <is>
          <t>Verify against product UX/business rules before exposing</t>
        </is>
      </c>
    </row>
    <row r="495">
      <c r="A495" t="inlineStr">
        <is>
          <t>Batako</t>
        </is>
      </c>
      <c r="B495" t="inlineStr">
        <is>
          <t>D57</t>
        </is>
      </c>
      <c r="C495" t="inlineStr">
        <is>
          <t>Tukang batu | OH</t>
        </is>
      </c>
      <c r="D495" t="n">
        <v>0.09089999999999999</v>
      </c>
      <c r="E495" t="inlineStr">
        <is>
          <t>OH</t>
        </is>
      </c>
      <c r="F495" t="inlineStr">
        <is>
          <t>Review</t>
        </is>
      </c>
      <c r="G495" t="inlineStr">
        <is>
          <t>Verify against product UX/business rules before exposing</t>
        </is>
      </c>
    </row>
    <row r="496">
      <c r="A496" t="inlineStr">
        <is>
          <t>Batako</t>
        </is>
      </c>
      <c r="B496" t="inlineStr">
        <is>
          <t>D58</t>
        </is>
      </c>
      <c r="C496" t="inlineStr">
        <is>
          <t>Kepala tukang | OH</t>
        </is>
      </c>
      <c r="D496" t="n">
        <v>0.0091</v>
      </c>
      <c r="E496" t="inlineStr">
        <is>
          <t>OH</t>
        </is>
      </c>
      <c r="F496" t="inlineStr">
        <is>
          <t>Review</t>
        </is>
      </c>
      <c r="G496" t="inlineStr">
        <is>
          <t>Verify against product UX/business rules before exposing</t>
        </is>
      </c>
    </row>
    <row r="497">
      <c r="A497" t="inlineStr">
        <is>
          <t>Batako</t>
        </is>
      </c>
      <c r="B497" t="inlineStr">
        <is>
          <t>D59</t>
        </is>
      </c>
      <c r="C497" t="inlineStr">
        <is>
          <t>Mandor | OH</t>
        </is>
      </c>
      <c r="D497" t="n">
        <v>0.003</v>
      </c>
      <c r="E497" t="inlineStr">
        <is>
          <t>OH</t>
        </is>
      </c>
      <c r="F497" t="inlineStr">
        <is>
          <t>Review</t>
        </is>
      </c>
      <c r="G497" t="inlineStr">
        <is>
          <t>Verify against product UX/business rules before exposing</t>
        </is>
      </c>
    </row>
    <row r="498">
      <c r="A498" t="inlineStr">
        <is>
          <t>Batako</t>
        </is>
      </c>
      <c r="B498" t="inlineStr">
        <is>
          <t>D61</t>
        </is>
      </c>
      <c r="C498" t="inlineStr">
        <is>
          <t>Batako 20x40x10 cm | bh</t>
        </is>
      </c>
      <c r="D498" t="n">
        <v>14</v>
      </c>
      <c r="E498" t="inlineStr">
        <is>
          <t>bh</t>
        </is>
      </c>
      <c r="F498" t="inlineStr">
        <is>
          <t>Review</t>
        </is>
      </c>
      <c r="G498" t="inlineStr">
        <is>
          <t>Verify against product UX/business rules before exposing</t>
        </is>
      </c>
    </row>
    <row r="499">
      <c r="A499" t="inlineStr">
        <is>
          <t>Batako</t>
        </is>
      </c>
      <c r="B499" t="inlineStr">
        <is>
          <t>D62</t>
        </is>
      </c>
      <c r="C499" t="inlineStr">
        <is>
          <t>Semen portland (pc) | kg</t>
        </is>
      </c>
      <c r="D499" t="n">
        <v>30.95</v>
      </c>
      <c r="E499" t="inlineStr">
        <is>
          <t>kg</t>
        </is>
      </c>
      <c r="F499" t="inlineStr">
        <is>
          <t>Review</t>
        </is>
      </c>
      <c r="G499" t="inlineStr">
        <is>
          <t>Verify against product UX/business rules before exposing</t>
        </is>
      </c>
    </row>
    <row r="500">
      <c r="A500" t="inlineStr">
        <is>
          <t>Batako</t>
        </is>
      </c>
      <c r="B500" t="inlineStr">
        <is>
          <t>D63</t>
        </is>
      </c>
      <c r="C500" t="inlineStr">
        <is>
          <t>Pasir pasang (quarry - lokasi pekerjaan) | m3</t>
        </is>
      </c>
      <c r="D500" t="n">
        <v>0.0091</v>
      </c>
      <c r="E500" t="inlineStr"/>
      <c r="F500" t="inlineStr">
        <is>
          <t>Review</t>
        </is>
      </c>
      <c r="G500" t="inlineStr">
        <is>
          <t>Verify against product UX/business rules before exposing</t>
        </is>
      </c>
    </row>
    <row r="501">
      <c r="A501" t="inlineStr">
        <is>
          <t>Batako</t>
        </is>
      </c>
      <c r="B501" t="inlineStr">
        <is>
          <t>D64</t>
        </is>
      </c>
      <c r="C501" t="inlineStr">
        <is>
          <t>Besi angkur diameter 8 | kg</t>
        </is>
      </c>
      <c r="D501" t="n">
        <v>0.28</v>
      </c>
      <c r="E501" t="inlineStr">
        <is>
          <t>kg</t>
        </is>
      </c>
      <c r="F501" t="inlineStr">
        <is>
          <t>Review</t>
        </is>
      </c>
      <c r="G501" t="inlineStr">
        <is>
          <t>Verify against product UX/business rules before exposing</t>
        </is>
      </c>
    </row>
    <row r="502">
      <c r="A502" t="inlineStr">
        <is>
          <t>Batako</t>
        </is>
      </c>
      <c r="B502" t="inlineStr">
        <is>
          <t>D69</t>
        </is>
      </c>
      <c r="C502" t="inlineStr">
        <is>
          <t>Pekerja | OH</t>
        </is>
      </c>
      <c r="D502" t="n">
        <v>0.1667</v>
      </c>
      <c r="E502" t="inlineStr">
        <is>
          <t>OH</t>
        </is>
      </c>
      <c r="F502" t="inlineStr">
        <is>
          <t>Review</t>
        </is>
      </c>
      <c r="G502" t="inlineStr">
        <is>
          <t>Verify against product UX/business rules before exposing</t>
        </is>
      </c>
    </row>
    <row r="503">
      <c r="A503" t="inlineStr">
        <is>
          <t>Batako</t>
        </is>
      </c>
      <c r="B503" t="inlineStr">
        <is>
          <t>D70</t>
        </is>
      </c>
      <c r="C503" t="inlineStr">
        <is>
          <t>Tukang batu | OH</t>
        </is>
      </c>
      <c r="D503" t="n">
        <v>0.0833</v>
      </c>
      <c r="E503" t="inlineStr">
        <is>
          <t>OH</t>
        </is>
      </c>
      <c r="F503" t="inlineStr">
        <is>
          <t>Review</t>
        </is>
      </c>
      <c r="G503" t="inlineStr">
        <is>
          <t>Verify against product UX/business rules before exposing</t>
        </is>
      </c>
    </row>
    <row r="504">
      <c r="A504" t="inlineStr">
        <is>
          <t>Batako</t>
        </is>
      </c>
      <c r="B504" t="inlineStr">
        <is>
          <t>D71</t>
        </is>
      </c>
      <c r="C504" t="inlineStr">
        <is>
          <t>Kepala tukang | OH</t>
        </is>
      </c>
      <c r="D504" t="n">
        <v>0.0083</v>
      </c>
      <c r="E504" t="inlineStr">
        <is>
          <t>OH</t>
        </is>
      </c>
      <c r="F504" t="inlineStr">
        <is>
          <t>Review</t>
        </is>
      </c>
      <c r="G504" t="inlineStr">
        <is>
          <t>Verify against product UX/business rules before exposing</t>
        </is>
      </c>
    </row>
    <row r="505">
      <c r="A505" t="inlineStr">
        <is>
          <t>Batako</t>
        </is>
      </c>
      <c r="B505" t="inlineStr">
        <is>
          <t>D72</t>
        </is>
      </c>
      <c r="C505" t="inlineStr">
        <is>
          <t>Mandor | OH</t>
        </is>
      </c>
      <c r="D505" t="n">
        <v>0.0028</v>
      </c>
      <c r="E505" t="inlineStr">
        <is>
          <t>OH</t>
        </is>
      </c>
      <c r="F505" t="inlineStr">
        <is>
          <t>Review</t>
        </is>
      </c>
      <c r="G505" t="inlineStr">
        <is>
          <t>Verify against product UX/business rules before exposing</t>
        </is>
      </c>
    </row>
    <row r="506">
      <c r="A506" t="inlineStr">
        <is>
          <t>Batako</t>
        </is>
      </c>
      <c r="B506" t="inlineStr">
        <is>
          <t>D74</t>
        </is>
      </c>
      <c r="C506" t="inlineStr">
        <is>
          <t>Batako 20x40x10 cm | bh</t>
        </is>
      </c>
      <c r="D506" t="n">
        <v>14</v>
      </c>
      <c r="E506" t="inlineStr">
        <is>
          <t>bh</t>
        </is>
      </c>
      <c r="F506" t="inlineStr">
        <is>
          <t>Review</t>
        </is>
      </c>
      <c r="G506" t="inlineStr">
        <is>
          <t>Verify against product UX/business rules before exposing</t>
        </is>
      </c>
    </row>
    <row r="507">
      <c r="A507" t="inlineStr">
        <is>
          <t>Batako</t>
        </is>
      </c>
      <c r="B507" t="inlineStr">
        <is>
          <t>D75</t>
        </is>
      </c>
      <c r="C507" t="inlineStr">
        <is>
          <t>Semen portland (pc) | kg</t>
        </is>
      </c>
      <c r="D507" t="n">
        <v>24.26</v>
      </c>
      <c r="E507" t="inlineStr">
        <is>
          <t>kg</t>
        </is>
      </c>
      <c r="F507" t="inlineStr">
        <is>
          <t>Review</t>
        </is>
      </c>
      <c r="G507" t="inlineStr">
        <is>
          <t>Verify against product UX/business rules before exposing</t>
        </is>
      </c>
    </row>
    <row r="508">
      <c r="A508" t="inlineStr">
        <is>
          <t>Batako</t>
        </is>
      </c>
      <c r="B508" t="inlineStr">
        <is>
          <t>D76</t>
        </is>
      </c>
      <c r="C508" t="inlineStr">
        <is>
          <t>Pasir pasang (quarry - lokasi pekerjaan) | m3</t>
        </is>
      </c>
      <c r="D508" t="n">
        <v>0.0072</v>
      </c>
      <c r="E508" t="inlineStr"/>
      <c r="F508" t="inlineStr">
        <is>
          <t>Review</t>
        </is>
      </c>
      <c r="G508" t="inlineStr">
        <is>
          <t>Verify against product UX/business rules before exposing</t>
        </is>
      </c>
    </row>
    <row r="509">
      <c r="A509" t="inlineStr">
        <is>
          <t>Batako</t>
        </is>
      </c>
      <c r="B509" t="inlineStr">
        <is>
          <t>D77</t>
        </is>
      </c>
      <c r="C509" t="inlineStr">
        <is>
          <t>Besi angkur diameter 8 | kg</t>
        </is>
      </c>
      <c r="D509" t="n">
        <v>0.28</v>
      </c>
      <c r="E509" t="inlineStr">
        <is>
          <t>kg</t>
        </is>
      </c>
      <c r="F509" t="inlineStr">
        <is>
          <t>Review</t>
        </is>
      </c>
      <c r="G509" t="inlineStr">
        <is>
          <t>Verify against product UX/business rules before exposing</t>
        </is>
      </c>
    </row>
    <row r="510">
      <c r="A510" t="inlineStr">
        <is>
          <t>Pintu &amp; Jendela</t>
        </is>
      </c>
      <c r="B510" t="inlineStr">
        <is>
          <t>D9</t>
        </is>
      </c>
      <c r="C510" t="inlineStr">
        <is>
          <t>L | Lebar kusen pintu | m</t>
        </is>
      </c>
      <c r="D510" t="n">
        <v>0.9</v>
      </c>
      <c r="E510" t="inlineStr">
        <is>
          <t>m</t>
        </is>
      </c>
      <c r="F510" t="inlineStr">
        <is>
          <t>Likely input</t>
        </is>
      </c>
      <c r="G510" t="inlineStr">
        <is>
          <t>Verify against product UX/business rules before exposing</t>
        </is>
      </c>
    </row>
    <row r="511">
      <c r="A511" t="inlineStr">
        <is>
          <t>Pintu &amp; Jendela</t>
        </is>
      </c>
      <c r="B511" t="inlineStr">
        <is>
          <t>H9</t>
        </is>
      </c>
      <c r="C511" t="inlineStr">
        <is>
          <t>L | Lebar kusen pintu | m</t>
        </is>
      </c>
      <c r="D511" t="n">
        <v>1.2</v>
      </c>
      <c r="E511" t="inlineStr">
        <is>
          <t>m</t>
        </is>
      </c>
      <c r="F511" t="inlineStr">
        <is>
          <t>Likely input</t>
        </is>
      </c>
      <c r="G511" t="inlineStr">
        <is>
          <t>Verify against product UX/business rules before exposing</t>
        </is>
      </c>
    </row>
    <row r="512">
      <c r="A512" t="inlineStr">
        <is>
          <t>Pintu &amp; Jendela</t>
        </is>
      </c>
      <c r="B512" t="inlineStr">
        <is>
          <t>K9</t>
        </is>
      </c>
      <c r="C512" t="inlineStr">
        <is>
          <t>m | Pekerja</t>
        </is>
      </c>
      <c r="D512" t="n">
        <v>1</v>
      </c>
      <c r="E512" t="inlineStr"/>
      <c r="F512" t="inlineStr">
        <is>
          <t>Likely input</t>
        </is>
      </c>
      <c r="G512" t="inlineStr">
        <is>
          <t>Verify against product UX/business rules before exposing</t>
        </is>
      </c>
    </row>
    <row r="513">
      <c r="A513" t="inlineStr">
        <is>
          <t>Pintu &amp; Jendela</t>
        </is>
      </c>
      <c r="B513" t="inlineStr">
        <is>
          <t>P9</t>
        </is>
      </c>
      <c r="C513" t="inlineStr">
        <is>
          <t>OH</t>
        </is>
      </c>
      <c r="D513" t="n">
        <v>100000</v>
      </c>
      <c r="E513" t="inlineStr"/>
      <c r="F513" t="inlineStr">
        <is>
          <t>Likely input</t>
        </is>
      </c>
      <c r="G513" t="inlineStr">
        <is>
          <t>Verify against product UX/business rules before exposing</t>
        </is>
      </c>
    </row>
    <row r="514">
      <c r="A514" t="inlineStr">
        <is>
          <t>Pintu &amp; Jendela</t>
        </is>
      </c>
      <c r="B514" t="inlineStr">
        <is>
          <t>D10</t>
        </is>
      </c>
      <c r="C514" t="inlineStr">
        <is>
          <t>T | Tinggi kusen pintu | m</t>
        </is>
      </c>
      <c r="D514" t="n">
        <v>2.05</v>
      </c>
      <c r="E514" t="inlineStr">
        <is>
          <t>m</t>
        </is>
      </c>
      <c r="F514" t="inlineStr">
        <is>
          <t>Likely input</t>
        </is>
      </c>
      <c r="G514" t="inlineStr">
        <is>
          <t>Verify against product UX/business rules before exposing</t>
        </is>
      </c>
    </row>
    <row r="515">
      <c r="A515" t="inlineStr">
        <is>
          <t>Pintu &amp; Jendela</t>
        </is>
      </c>
      <c r="B515" t="inlineStr">
        <is>
          <t>H10</t>
        </is>
      </c>
      <c r="C515" t="inlineStr">
        <is>
          <t>T | Tinggi kusen pintu | m</t>
        </is>
      </c>
      <c r="D515" t="n">
        <v>2.05</v>
      </c>
      <c r="E515" t="inlineStr">
        <is>
          <t>m</t>
        </is>
      </c>
      <c r="F515" t="inlineStr">
        <is>
          <t>Likely input</t>
        </is>
      </c>
      <c r="G515" t="inlineStr">
        <is>
          <t>Verify against product UX/business rules before exposing</t>
        </is>
      </c>
    </row>
    <row r="516">
      <c r="A516" t="inlineStr">
        <is>
          <t>Pintu &amp; Jendela</t>
        </is>
      </c>
      <c r="B516" t="inlineStr">
        <is>
          <t>K10</t>
        </is>
      </c>
      <c r="C516" t="inlineStr">
        <is>
          <t>m | Tukang</t>
        </is>
      </c>
      <c r="D516" t="n">
        <v>1</v>
      </c>
      <c r="E516" t="inlineStr"/>
      <c r="F516" t="inlineStr">
        <is>
          <t>Likely input</t>
        </is>
      </c>
      <c r="G516" t="inlineStr">
        <is>
          <t>Verify against product UX/business rules before exposing</t>
        </is>
      </c>
    </row>
    <row r="517">
      <c r="A517" t="inlineStr">
        <is>
          <t>Pintu &amp; Jendela</t>
        </is>
      </c>
      <c r="B517" t="inlineStr">
        <is>
          <t>P10</t>
        </is>
      </c>
      <c r="C517" t="inlineStr">
        <is>
          <t>OH</t>
        </is>
      </c>
      <c r="D517" t="n">
        <v>145000</v>
      </c>
      <c r="E517" t="inlineStr"/>
      <c r="F517" t="inlineStr">
        <is>
          <t>Likely input</t>
        </is>
      </c>
      <c r="G517" t="inlineStr">
        <is>
          <t>Verify against product UX/business rules before exposing</t>
        </is>
      </c>
    </row>
    <row r="518">
      <c r="A518" t="inlineStr">
        <is>
          <t>Pintu &amp; Jendela</t>
        </is>
      </c>
      <c r="B518" t="inlineStr">
        <is>
          <t>D11</t>
        </is>
      </c>
      <c r="C518" t="inlineStr">
        <is>
          <t>Jumlah pintu single | unit</t>
        </is>
      </c>
      <c r="D518" t="n">
        <v>1</v>
      </c>
      <c r="E518" t="inlineStr">
        <is>
          <t>unit</t>
        </is>
      </c>
      <c r="F518" t="inlineStr">
        <is>
          <t>Likely input</t>
        </is>
      </c>
      <c r="G518" t="inlineStr">
        <is>
          <t>Verify against product UX/business rules before exposing</t>
        </is>
      </c>
    </row>
    <row r="519">
      <c r="A519" t="inlineStr">
        <is>
          <t>Pintu &amp; Jendela</t>
        </is>
      </c>
      <c r="B519" t="inlineStr">
        <is>
          <t>H11</t>
        </is>
      </c>
      <c r="C519" t="inlineStr">
        <is>
          <t>Jumlah pintu double | unit</t>
        </is>
      </c>
      <c r="D519" t="n">
        <v>1</v>
      </c>
      <c r="E519" t="inlineStr">
        <is>
          <t>unit</t>
        </is>
      </c>
      <c r="F519" t="inlineStr">
        <is>
          <t>Likely input</t>
        </is>
      </c>
      <c r="G519" t="inlineStr">
        <is>
          <t>Verify against product UX/business rules before exposing</t>
        </is>
      </c>
    </row>
    <row r="520">
      <c r="A520" t="inlineStr">
        <is>
          <t>Pintu &amp; Jendela</t>
        </is>
      </c>
      <c r="B520" t="inlineStr">
        <is>
          <t>K11</t>
        </is>
      </c>
      <c r="C520" t="inlineStr">
        <is>
          <t>unit | Kepala Tukang</t>
        </is>
      </c>
      <c r="D520" t="n">
        <v>1</v>
      </c>
      <c r="E520" t="inlineStr"/>
      <c r="F520" t="inlineStr">
        <is>
          <t>Likely input</t>
        </is>
      </c>
      <c r="G520" t="inlineStr">
        <is>
          <t>Verify against product UX/business rules before exposing</t>
        </is>
      </c>
    </row>
    <row r="521">
      <c r="A521" t="inlineStr">
        <is>
          <t>Pintu &amp; Jendela</t>
        </is>
      </c>
      <c r="B521" t="inlineStr">
        <is>
          <t>P11</t>
        </is>
      </c>
      <c r="C521" t="inlineStr">
        <is>
          <t>OH</t>
        </is>
      </c>
      <c r="D521" t="n">
        <v>175000</v>
      </c>
      <c r="E521" t="inlineStr"/>
      <c r="F521" t="inlineStr">
        <is>
          <t>Likely input</t>
        </is>
      </c>
      <c r="G521" t="inlineStr">
        <is>
          <t>Verify against product UX/business rules before exposing</t>
        </is>
      </c>
    </row>
    <row r="522">
      <c r="A522" t="inlineStr">
        <is>
          <t>Pintu &amp; Jendela</t>
        </is>
      </c>
      <c r="B522" t="inlineStr">
        <is>
          <t>K12</t>
        </is>
      </c>
      <c r="C522" t="inlineStr">
        <is>
          <t>Mandor</t>
        </is>
      </c>
      <c r="D522" t="n">
        <v>1</v>
      </c>
      <c r="E522" t="inlineStr"/>
      <c r="F522" t="inlineStr">
        <is>
          <t>Likely input</t>
        </is>
      </c>
      <c r="G522" t="inlineStr">
        <is>
          <t>Verify against product UX/business rules before exposing</t>
        </is>
      </c>
    </row>
    <row r="523">
      <c r="A523" t="inlineStr">
        <is>
          <t>Pintu &amp; Jendela</t>
        </is>
      </c>
      <c r="B523" t="inlineStr">
        <is>
          <t>P12</t>
        </is>
      </c>
      <c r="C523" t="inlineStr">
        <is>
          <t>OH</t>
        </is>
      </c>
      <c r="D523" t="n">
        <v>200000</v>
      </c>
      <c r="E523" t="inlineStr"/>
      <c r="F523" t="inlineStr">
        <is>
          <t>Likely input</t>
        </is>
      </c>
      <c r="G523" t="inlineStr">
        <is>
          <t>Verify against product UX/business rules before exposing</t>
        </is>
      </c>
    </row>
    <row r="524">
      <c r="A524" t="inlineStr">
        <is>
          <t>Pintu &amp; Jendela</t>
        </is>
      </c>
      <c r="B524" t="inlineStr">
        <is>
          <t>D13</t>
        </is>
      </c>
      <c r="C524" t="inlineStr">
        <is>
          <t>L | Lebar kusen jendela | m</t>
        </is>
      </c>
      <c r="D524" t="n">
        <v>0.7</v>
      </c>
      <c r="E524" t="inlineStr">
        <is>
          <t>m</t>
        </is>
      </c>
      <c r="F524" t="inlineStr">
        <is>
          <t>Likely input</t>
        </is>
      </c>
      <c r="G524" t="inlineStr">
        <is>
          <t>Verify against product UX/business rules before exposing</t>
        </is>
      </c>
    </row>
    <row r="525">
      <c r="A525" t="inlineStr">
        <is>
          <t>Pintu &amp; Jendela</t>
        </is>
      </c>
      <c r="B525" t="inlineStr">
        <is>
          <t>H13</t>
        </is>
      </c>
      <c r="C525" t="inlineStr">
        <is>
          <t>L | Lebar kusen jendela | m</t>
        </is>
      </c>
      <c r="D525" t="n">
        <v>1.15</v>
      </c>
      <c r="E525" t="inlineStr">
        <is>
          <t>m</t>
        </is>
      </c>
      <c r="F525" t="inlineStr">
        <is>
          <t>Likely input</t>
        </is>
      </c>
      <c r="G525" t="inlineStr">
        <is>
          <t>Verify against product UX/business rules before exposing</t>
        </is>
      </c>
    </row>
    <row r="526">
      <c r="A526" t="inlineStr">
        <is>
          <t>Pintu &amp; Jendela</t>
        </is>
      </c>
      <c r="B526" t="inlineStr">
        <is>
          <t>D14</t>
        </is>
      </c>
      <c r="C526" t="inlineStr">
        <is>
          <t>T | Tinggi kusen jendela | m</t>
        </is>
      </c>
      <c r="D526" t="n">
        <v>1.4</v>
      </c>
      <c r="E526" t="inlineStr">
        <is>
          <t>m</t>
        </is>
      </c>
      <c r="F526" t="inlineStr">
        <is>
          <t>Likely input</t>
        </is>
      </c>
      <c r="G526" t="inlineStr">
        <is>
          <t>Verify against product UX/business rules before exposing</t>
        </is>
      </c>
    </row>
    <row r="527">
      <c r="A527" t="inlineStr">
        <is>
          <t>Pintu &amp; Jendela</t>
        </is>
      </c>
      <c r="B527" t="inlineStr">
        <is>
          <t>H14</t>
        </is>
      </c>
      <c r="C527" t="inlineStr">
        <is>
          <t>T | Tinggi kusen jendela | m</t>
        </is>
      </c>
      <c r="D527" t="n">
        <v>1.4</v>
      </c>
      <c r="E527" t="inlineStr">
        <is>
          <t>m</t>
        </is>
      </c>
      <c r="F527" t="inlineStr">
        <is>
          <t>Likely input</t>
        </is>
      </c>
      <c r="G527" t="inlineStr">
        <is>
          <t>Verify against product UX/business rules before exposing</t>
        </is>
      </c>
    </row>
    <row r="528">
      <c r="A528" t="inlineStr">
        <is>
          <t>Pintu &amp; Jendela</t>
        </is>
      </c>
      <c r="B528" t="inlineStr">
        <is>
          <t>K14</t>
        </is>
      </c>
      <c r="C528" t="inlineStr">
        <is>
          <t>m | Kusen Pintu &amp; Jendela Kayu Kelas 1, uk. 6x12 cm</t>
        </is>
      </c>
      <c r="D528" t="n">
        <v>0</v>
      </c>
      <c r="E528" t="inlineStr"/>
      <c r="F528" t="inlineStr">
        <is>
          <t>Likely input</t>
        </is>
      </c>
      <c r="G528" t="inlineStr">
        <is>
          <t>Verify against product UX/business rules before exposing</t>
        </is>
      </c>
    </row>
    <row r="529">
      <c r="A529" t="inlineStr">
        <is>
          <t>Pintu &amp; Jendela</t>
        </is>
      </c>
      <c r="B529" t="inlineStr">
        <is>
          <t>D15</t>
        </is>
      </c>
      <c r="C529" t="inlineStr">
        <is>
          <t>Jumlah jendela single | unit</t>
        </is>
      </c>
      <c r="D529" t="n">
        <v>1</v>
      </c>
      <c r="E529" t="inlineStr">
        <is>
          <t>unit</t>
        </is>
      </c>
      <c r="F529" t="inlineStr">
        <is>
          <t>Likely input</t>
        </is>
      </c>
      <c r="G529" t="inlineStr">
        <is>
          <t>Verify against product UX/business rules before exposing</t>
        </is>
      </c>
    </row>
    <row r="530">
      <c r="A530" t="inlineStr">
        <is>
          <t>Pintu &amp; Jendela</t>
        </is>
      </c>
      <c r="B530" t="inlineStr">
        <is>
          <t>H15</t>
        </is>
      </c>
      <c r="C530" t="inlineStr">
        <is>
          <t>Jumlah jendela double | unit</t>
        </is>
      </c>
      <c r="D530" t="n">
        <v>1</v>
      </c>
      <c r="E530" t="inlineStr">
        <is>
          <t>unit</t>
        </is>
      </c>
      <c r="F530" t="inlineStr">
        <is>
          <t>Likely input</t>
        </is>
      </c>
      <c r="G530" t="inlineStr">
        <is>
          <t>Verify against product UX/business rules before exposing</t>
        </is>
      </c>
    </row>
    <row r="531">
      <c r="A531" t="inlineStr">
        <is>
          <t>Pintu &amp; Jendela</t>
        </is>
      </c>
      <c r="B531" t="inlineStr">
        <is>
          <t>P15</t>
        </is>
      </c>
      <c r="C531" t="inlineStr">
        <is>
          <t>m³</t>
        </is>
      </c>
      <c r="D531" t="n">
        <v>25000000</v>
      </c>
      <c r="E531" t="inlineStr"/>
      <c r="F531" t="inlineStr">
        <is>
          <t>Likely input</t>
        </is>
      </c>
      <c r="G531" t="inlineStr">
        <is>
          <t>Verify against product UX/business rules before exposing</t>
        </is>
      </c>
    </row>
    <row r="532">
      <c r="A532" t="inlineStr">
        <is>
          <t>Pintu &amp; Jendela</t>
        </is>
      </c>
      <c r="B532" t="inlineStr">
        <is>
          <t>P16</t>
        </is>
      </c>
      <c r="C532" t="inlineStr">
        <is>
          <t>kg</t>
        </is>
      </c>
      <c r="D532" t="n">
        <v>25000</v>
      </c>
      <c r="E532" t="inlineStr"/>
      <c r="F532" t="inlineStr">
        <is>
          <t>Likely input</t>
        </is>
      </c>
      <c r="G532" t="inlineStr">
        <is>
          <t>Verify against product UX/business rules before exposing</t>
        </is>
      </c>
    </row>
    <row r="533">
      <c r="A533" t="inlineStr">
        <is>
          <t>Pintu &amp; Jendela</t>
        </is>
      </c>
      <c r="B533" t="inlineStr">
        <is>
          <t>D17</t>
        </is>
      </c>
      <c r="C533" t="inlineStr">
        <is>
          <t>L | Lebar daun pintu | m</t>
        </is>
      </c>
      <c r="D533" t="n">
        <v>0.8</v>
      </c>
      <c r="E533" t="inlineStr">
        <is>
          <t>m</t>
        </is>
      </c>
      <c r="F533" t="inlineStr">
        <is>
          <t>Likely input</t>
        </is>
      </c>
      <c r="G533" t="inlineStr">
        <is>
          <t>Verify against product UX/business rules before exposing</t>
        </is>
      </c>
    </row>
    <row r="534">
      <c r="A534" t="inlineStr">
        <is>
          <t>Pintu &amp; Jendela</t>
        </is>
      </c>
      <c r="B534" t="inlineStr">
        <is>
          <t>H17</t>
        </is>
      </c>
      <c r="C534" t="inlineStr">
        <is>
          <t>L | Lebar daun pintu  | m</t>
        </is>
      </c>
      <c r="D534" t="n">
        <v>1.1</v>
      </c>
      <c r="E534" t="inlineStr">
        <is>
          <t>m</t>
        </is>
      </c>
      <c r="F534" t="inlineStr">
        <is>
          <t>Likely input</t>
        </is>
      </c>
      <c r="G534" t="inlineStr">
        <is>
          <t>Verify against product UX/business rules before exposing</t>
        </is>
      </c>
    </row>
    <row r="535">
      <c r="A535" t="inlineStr">
        <is>
          <t>Pintu &amp; Jendela</t>
        </is>
      </c>
      <c r="B535" t="inlineStr">
        <is>
          <t>P17</t>
        </is>
      </c>
      <c r="C535" t="inlineStr">
        <is>
          <t>kg</t>
        </is>
      </c>
      <c r="D535" t="n">
        <v>16400</v>
      </c>
      <c r="E535" t="inlineStr"/>
      <c r="F535" t="inlineStr">
        <is>
          <t>Likely input</t>
        </is>
      </c>
      <c r="G535" t="inlineStr">
        <is>
          <t>Verify against product UX/business rules before exposing</t>
        </is>
      </c>
    </row>
    <row r="536">
      <c r="A536" t="inlineStr">
        <is>
          <t>Pintu &amp; Jendela</t>
        </is>
      </c>
      <c r="B536" t="inlineStr">
        <is>
          <t>D18</t>
        </is>
      </c>
      <c r="C536" t="inlineStr">
        <is>
          <t>T | Tinggi daun pintu | m</t>
        </is>
      </c>
      <c r="D536" t="n">
        <v>2</v>
      </c>
      <c r="E536" t="inlineStr">
        <is>
          <t>m</t>
        </is>
      </c>
      <c r="F536" t="inlineStr">
        <is>
          <t>Likely input</t>
        </is>
      </c>
      <c r="G536" t="inlineStr">
        <is>
          <t>Verify against product UX/business rules before exposing</t>
        </is>
      </c>
    </row>
    <row r="537">
      <c r="A537" t="inlineStr">
        <is>
          <t>Pintu &amp; Jendela</t>
        </is>
      </c>
      <c r="B537" t="inlineStr">
        <is>
          <t>H18</t>
        </is>
      </c>
      <c r="C537" t="inlineStr">
        <is>
          <t>T | Tinggi daun pintu | m</t>
        </is>
      </c>
      <c r="D537" t="n">
        <v>2</v>
      </c>
      <c r="E537" t="inlineStr">
        <is>
          <t>m</t>
        </is>
      </c>
      <c r="F537" t="inlineStr">
        <is>
          <t>Likely input</t>
        </is>
      </c>
      <c r="G537" t="inlineStr">
        <is>
          <t>Verify against product UX/business rules before exposing</t>
        </is>
      </c>
    </row>
    <row r="538">
      <c r="A538" t="inlineStr">
        <is>
          <t>Pintu &amp; Jendela</t>
        </is>
      </c>
      <c r="B538" t="inlineStr">
        <is>
          <t>K18</t>
        </is>
      </c>
      <c r="C538" t="inlineStr">
        <is>
          <t>m | Kusen Pintu &amp; Jendela Kayu Kelas 1, uk. 6x15 cm</t>
        </is>
      </c>
      <c r="D538" t="n">
        <v>1</v>
      </c>
      <c r="E538" t="inlineStr"/>
      <c r="F538" t="inlineStr">
        <is>
          <t>Likely input</t>
        </is>
      </c>
      <c r="G538" t="inlineStr">
        <is>
          <t>Verify against product UX/business rules before exposing</t>
        </is>
      </c>
    </row>
    <row r="539">
      <c r="A539" t="inlineStr">
        <is>
          <t>Pintu &amp; Jendela</t>
        </is>
      </c>
      <c r="B539" t="inlineStr">
        <is>
          <t>D19</t>
        </is>
      </c>
      <c r="C539" t="inlineStr">
        <is>
          <t>Jumlah pintu single | unit</t>
        </is>
      </c>
      <c r="D539" t="n">
        <v>1</v>
      </c>
      <c r="E539" t="inlineStr">
        <is>
          <t>unit</t>
        </is>
      </c>
      <c r="F539" t="inlineStr">
        <is>
          <t>Likely input</t>
        </is>
      </c>
      <c r="G539" t="inlineStr">
        <is>
          <t>Verify against product UX/business rules before exposing</t>
        </is>
      </c>
    </row>
    <row r="540">
      <c r="A540" t="inlineStr">
        <is>
          <t>Pintu &amp; Jendela</t>
        </is>
      </c>
      <c r="B540" t="inlineStr">
        <is>
          <t>H19</t>
        </is>
      </c>
      <c r="C540" t="inlineStr">
        <is>
          <t>Jumlah pintu double | unit</t>
        </is>
      </c>
      <c r="D540" t="n">
        <v>1</v>
      </c>
      <c r="E540" t="inlineStr">
        <is>
          <t>unit</t>
        </is>
      </c>
      <c r="F540" t="inlineStr">
        <is>
          <t>Likely input</t>
        </is>
      </c>
      <c r="G540" t="inlineStr">
        <is>
          <t>Verify against product UX/business rules before exposing</t>
        </is>
      </c>
    </row>
    <row r="541">
      <c r="A541" t="inlineStr">
        <is>
          <t>Pintu &amp; Jendela</t>
        </is>
      </c>
      <c r="B541" t="inlineStr">
        <is>
          <t>P19</t>
        </is>
      </c>
      <c r="C541" t="inlineStr">
        <is>
          <t>m³</t>
        </is>
      </c>
      <c r="D541" t="n">
        <v>25000000</v>
      </c>
      <c r="E541" t="inlineStr"/>
      <c r="F541" t="inlineStr">
        <is>
          <t>Likely input</t>
        </is>
      </c>
      <c r="G541" t="inlineStr">
        <is>
          <t>Verify against product UX/business rules before exposing</t>
        </is>
      </c>
    </row>
    <row r="542">
      <c r="A542" t="inlineStr">
        <is>
          <t>Pintu &amp; Jendela</t>
        </is>
      </c>
      <c r="B542" t="inlineStr">
        <is>
          <t>P20</t>
        </is>
      </c>
      <c r="C542" t="inlineStr">
        <is>
          <t>kg</t>
        </is>
      </c>
      <c r="D542" t="n">
        <v>25000</v>
      </c>
      <c r="E542" t="inlineStr"/>
      <c r="F542" t="inlineStr">
        <is>
          <t>Likely input</t>
        </is>
      </c>
      <c r="G542" t="inlineStr">
        <is>
          <t>Verify against product UX/business rules before exposing</t>
        </is>
      </c>
    </row>
    <row r="543">
      <c r="A543" t="inlineStr">
        <is>
          <t>Pintu &amp; Jendela</t>
        </is>
      </c>
      <c r="B543" t="inlineStr">
        <is>
          <t>P21</t>
        </is>
      </c>
      <c r="C543" t="inlineStr">
        <is>
          <t>kg</t>
        </is>
      </c>
      <c r="D543" t="n">
        <v>16400</v>
      </c>
      <c r="E543" t="inlineStr"/>
      <c r="F543" t="inlineStr">
        <is>
          <t>Likely input</t>
        </is>
      </c>
      <c r="G543" t="inlineStr">
        <is>
          <t>Verify against product UX/business rules before exposing</t>
        </is>
      </c>
    </row>
    <row r="544">
      <c r="A544" t="inlineStr">
        <is>
          <t>Pintu &amp; Jendela</t>
        </is>
      </c>
      <c r="B544" t="inlineStr">
        <is>
          <t>K22</t>
        </is>
      </c>
      <c r="C544" t="inlineStr">
        <is>
          <t>Kusen Pintu &amp; Jendela Aluminium</t>
        </is>
      </c>
      <c r="D544" t="n">
        <v>0</v>
      </c>
      <c r="E544" t="inlineStr"/>
      <c r="F544" t="inlineStr">
        <is>
          <t>Likely input</t>
        </is>
      </c>
      <c r="G544" t="inlineStr">
        <is>
          <t>Verify against product UX/business rules before exposing</t>
        </is>
      </c>
    </row>
    <row r="545">
      <c r="A545" t="inlineStr">
        <is>
          <t>Pintu &amp; Jendela</t>
        </is>
      </c>
      <c r="B545" t="inlineStr">
        <is>
          <t>P23</t>
        </is>
      </c>
      <c r="C545" t="inlineStr"/>
      <c r="D545" t="n">
        <v>130000</v>
      </c>
      <c r="E545" t="inlineStr"/>
      <c r="F545" t="inlineStr">
        <is>
          <t>Likely input</t>
        </is>
      </c>
      <c r="G545" t="inlineStr">
        <is>
          <t>Verify against product UX/business rules before exposing</t>
        </is>
      </c>
    </row>
    <row r="546">
      <c r="A546" t="inlineStr">
        <is>
          <t>Pintu &amp; Jendela</t>
        </is>
      </c>
      <c r="B546" t="inlineStr">
        <is>
          <t>P24</t>
        </is>
      </c>
      <c r="C546" t="inlineStr">
        <is>
          <t>buah</t>
        </is>
      </c>
      <c r="D546" t="n">
        <v>1600</v>
      </c>
      <c r="E546" t="inlineStr"/>
      <c r="F546" t="inlineStr">
        <is>
          <t>Likely input</t>
        </is>
      </c>
      <c r="G546" t="inlineStr">
        <is>
          <t>Verify against product UX/business rules before exposing</t>
        </is>
      </c>
    </row>
    <row r="547">
      <c r="A547" t="inlineStr">
        <is>
          <t>Pintu &amp; Jendela</t>
        </is>
      </c>
      <c r="B547" t="inlineStr">
        <is>
          <t>P25</t>
        </is>
      </c>
      <c r="C547" t="inlineStr">
        <is>
          <t>tube</t>
        </is>
      </c>
      <c r="D547" t="n">
        <v>33100</v>
      </c>
      <c r="E547" t="inlineStr"/>
      <c r="F547" t="inlineStr">
        <is>
          <t>Likely input</t>
        </is>
      </c>
      <c r="G547" t="inlineStr">
        <is>
          <t>Verify against product UX/business rules before exposing</t>
        </is>
      </c>
    </row>
    <row r="548">
      <c r="A548" t="inlineStr">
        <is>
          <t>Pintu &amp; Jendela</t>
        </is>
      </c>
      <c r="B548" t="inlineStr">
        <is>
          <t>K26</t>
        </is>
      </c>
      <c r="C548" t="inlineStr">
        <is>
          <t>m¹ | Daun Panel Pintu Kayu Kelas 1</t>
        </is>
      </c>
      <c r="D548" t="n">
        <v>1</v>
      </c>
      <c r="E548" t="inlineStr"/>
      <c r="F548" t="inlineStr">
        <is>
          <t>Review</t>
        </is>
      </c>
      <c r="G548" t="inlineStr">
        <is>
          <t>Verify against product UX/business rules before exposing</t>
        </is>
      </c>
    </row>
    <row r="549">
      <c r="A549" t="inlineStr">
        <is>
          <t>Pintu &amp; Jendela</t>
        </is>
      </c>
      <c r="B549" t="inlineStr">
        <is>
          <t>P27</t>
        </is>
      </c>
      <c r="C549" t="inlineStr">
        <is>
          <t>m³</t>
        </is>
      </c>
      <c r="D549" t="n">
        <v>11950000</v>
      </c>
      <c r="E549" t="inlineStr"/>
      <c r="F549" t="inlineStr">
        <is>
          <t>Review</t>
        </is>
      </c>
      <c r="G549" t="inlineStr">
        <is>
          <t>Verify against product UX/business rules before exposing</t>
        </is>
      </c>
    </row>
    <row r="550">
      <c r="A550" t="inlineStr">
        <is>
          <t>Pintu &amp; Jendela</t>
        </is>
      </c>
      <c r="B550" t="inlineStr">
        <is>
          <t>P28</t>
        </is>
      </c>
      <c r="C550" t="inlineStr">
        <is>
          <t>kg</t>
        </is>
      </c>
      <c r="D550" t="n">
        <v>16400</v>
      </c>
      <c r="E550" t="inlineStr"/>
      <c r="F550" t="inlineStr">
        <is>
          <t>Review</t>
        </is>
      </c>
      <c r="G550" t="inlineStr">
        <is>
          <t>Verify against product UX/business rules before exposing</t>
        </is>
      </c>
    </row>
    <row r="551">
      <c r="A551" t="inlineStr">
        <is>
          <t>Pintu &amp; Jendela</t>
        </is>
      </c>
      <c r="B551" t="inlineStr">
        <is>
          <t>D56</t>
        </is>
      </c>
      <c r="C551" t="inlineStr">
        <is>
          <t>Pekerja | OH</t>
        </is>
      </c>
      <c r="D551" t="n">
        <v>0.2857</v>
      </c>
      <c r="E551" t="inlineStr">
        <is>
          <t>OH</t>
        </is>
      </c>
      <c r="F551" t="inlineStr">
        <is>
          <t>Review</t>
        </is>
      </c>
      <c r="G551" t="inlineStr">
        <is>
          <t>Verify against product UX/business rules before exposing</t>
        </is>
      </c>
    </row>
    <row r="552">
      <c r="A552" t="inlineStr">
        <is>
          <t>Pintu &amp; Jendela</t>
        </is>
      </c>
      <c r="B552" t="inlineStr">
        <is>
          <t>D57</t>
        </is>
      </c>
      <c r="C552" t="inlineStr">
        <is>
          <t>Tukang kayu | OH</t>
        </is>
      </c>
      <c r="D552" t="n">
        <v>0.1429</v>
      </c>
      <c r="E552" t="inlineStr">
        <is>
          <t>OH</t>
        </is>
      </c>
      <c r="F552" t="inlineStr">
        <is>
          <t>Review</t>
        </is>
      </c>
      <c r="G552" t="inlineStr">
        <is>
          <t>Verify against product UX/business rules before exposing</t>
        </is>
      </c>
    </row>
    <row r="553">
      <c r="A553" t="inlineStr">
        <is>
          <t>Pintu &amp; Jendela</t>
        </is>
      </c>
      <c r="B553" t="inlineStr">
        <is>
          <t>D58</t>
        </is>
      </c>
      <c r="C553" t="inlineStr">
        <is>
          <t>Kepala tukang | OH</t>
        </is>
      </c>
      <c r="D553" t="n">
        <v>0.0143</v>
      </c>
      <c r="E553" t="inlineStr">
        <is>
          <t>OH</t>
        </is>
      </c>
      <c r="F553" t="inlineStr">
        <is>
          <t>Review</t>
        </is>
      </c>
      <c r="G553" t="inlineStr">
        <is>
          <t>Verify against product UX/business rules before exposing</t>
        </is>
      </c>
    </row>
    <row r="554">
      <c r="A554" t="inlineStr">
        <is>
          <t>Pintu &amp; Jendela</t>
        </is>
      </c>
      <c r="B554" t="inlineStr">
        <is>
          <t>D59</t>
        </is>
      </c>
      <c r="C554" t="inlineStr">
        <is>
          <t>Mandor | OH</t>
        </is>
      </c>
      <c r="D554" t="n">
        <v>0.0048</v>
      </c>
      <c r="E554" t="inlineStr">
        <is>
          <t>OH</t>
        </is>
      </c>
      <c r="F554" t="inlineStr">
        <is>
          <t>Review</t>
        </is>
      </c>
      <c r="G554" t="inlineStr">
        <is>
          <t>Verify against product UX/business rules before exposing</t>
        </is>
      </c>
    </row>
    <row r="555">
      <c r="A555" t="inlineStr">
        <is>
          <t>Pintu &amp; Jendela</t>
        </is>
      </c>
      <c r="B555" t="inlineStr">
        <is>
          <t>D61</t>
        </is>
      </c>
      <c r="C555" t="inlineStr">
        <is>
          <t>Kayu balok 6/12 kelas I | m3</t>
        </is>
      </c>
      <c r="D555" t="n">
        <v>0.0086</v>
      </c>
      <c r="E555" t="inlineStr"/>
      <c r="F555" t="inlineStr">
        <is>
          <t>Review</t>
        </is>
      </c>
      <c r="G555" t="inlineStr">
        <is>
          <t>Verify against product UX/business rules before exposing</t>
        </is>
      </c>
    </row>
    <row r="556">
      <c r="A556" t="inlineStr">
        <is>
          <t>Pintu &amp; Jendela</t>
        </is>
      </c>
      <c r="B556" t="inlineStr">
        <is>
          <t>D62</t>
        </is>
      </c>
      <c r="C556" t="inlineStr">
        <is>
          <t>Paku 10 cm | kg</t>
        </is>
      </c>
      <c r="D556" t="n">
        <v>0.1276</v>
      </c>
      <c r="E556" t="inlineStr">
        <is>
          <t>kg</t>
        </is>
      </c>
      <c r="F556" t="inlineStr">
        <is>
          <t>Review</t>
        </is>
      </c>
      <c r="G556" t="inlineStr">
        <is>
          <t>Verify against product UX/business rules before exposing</t>
        </is>
      </c>
    </row>
    <row r="557">
      <c r="A557" t="inlineStr">
        <is>
          <t>Pintu &amp; Jendela</t>
        </is>
      </c>
      <c r="B557" t="inlineStr">
        <is>
          <t>D63</t>
        </is>
      </c>
      <c r="C557" t="inlineStr">
        <is>
          <t>Lem Kayu | kg</t>
        </is>
      </c>
      <c r="D557" t="n">
        <v>1</v>
      </c>
      <c r="E557" t="inlineStr">
        <is>
          <t>kg</t>
        </is>
      </c>
      <c r="F557" t="inlineStr">
        <is>
          <t>Review</t>
        </is>
      </c>
      <c r="G557" t="inlineStr">
        <is>
          <t>Verify against product UX/business rules before exposing</t>
        </is>
      </c>
    </row>
    <row r="558">
      <c r="A558" t="inlineStr">
        <is>
          <t>Pintu &amp; Jendela</t>
        </is>
      </c>
      <c r="B558" t="inlineStr">
        <is>
          <t>D68</t>
        </is>
      </c>
      <c r="C558" t="inlineStr">
        <is>
          <t>Pekerja | OH</t>
        </is>
      </c>
      <c r="D558" t="n">
        <v>0.2857</v>
      </c>
      <c r="E558" t="inlineStr">
        <is>
          <t>OH</t>
        </is>
      </c>
      <c r="F558" t="inlineStr">
        <is>
          <t>Review</t>
        </is>
      </c>
      <c r="G558" t="inlineStr">
        <is>
          <t>Verify against product UX/business rules before exposing</t>
        </is>
      </c>
    </row>
    <row r="559">
      <c r="A559" t="inlineStr">
        <is>
          <t>Pintu &amp; Jendela</t>
        </is>
      </c>
      <c r="B559" t="inlineStr">
        <is>
          <t>D69</t>
        </is>
      </c>
      <c r="C559" t="inlineStr">
        <is>
          <t>Tukang kayu | OH</t>
        </is>
      </c>
      <c r="D559" t="n">
        <v>0.1429</v>
      </c>
      <c r="E559" t="inlineStr">
        <is>
          <t>OH</t>
        </is>
      </c>
      <c r="F559" t="inlineStr">
        <is>
          <t>Review</t>
        </is>
      </c>
      <c r="G559" t="inlineStr">
        <is>
          <t>Verify against product UX/business rules before exposing</t>
        </is>
      </c>
    </row>
    <row r="560">
      <c r="A560" t="inlineStr">
        <is>
          <t>Pintu &amp; Jendela</t>
        </is>
      </c>
      <c r="B560" t="inlineStr">
        <is>
          <t>D70</t>
        </is>
      </c>
      <c r="C560" t="inlineStr">
        <is>
          <t>Kepala tukang | OH</t>
        </is>
      </c>
      <c r="D560" t="n">
        <v>0.0143</v>
      </c>
      <c r="E560" t="inlineStr">
        <is>
          <t>OH</t>
        </is>
      </c>
      <c r="F560" t="inlineStr">
        <is>
          <t>Review</t>
        </is>
      </c>
      <c r="G560" t="inlineStr">
        <is>
          <t>Verify against product UX/business rules before exposing</t>
        </is>
      </c>
    </row>
    <row r="561">
      <c r="A561" t="inlineStr">
        <is>
          <t>Pintu &amp; Jendela</t>
        </is>
      </c>
      <c r="B561" t="inlineStr">
        <is>
          <t>D71</t>
        </is>
      </c>
      <c r="C561" t="inlineStr">
        <is>
          <t>Mandor | OH</t>
        </is>
      </c>
      <c r="D561" t="n">
        <v>0.0048</v>
      </c>
      <c r="E561" t="inlineStr">
        <is>
          <t>OH</t>
        </is>
      </c>
      <c r="F561" t="inlineStr">
        <is>
          <t>Review</t>
        </is>
      </c>
      <c r="G561" t="inlineStr">
        <is>
          <t>Verify against product UX/business rules before exposing</t>
        </is>
      </c>
    </row>
    <row r="562">
      <c r="A562" t="inlineStr">
        <is>
          <t>Pintu &amp; Jendela</t>
        </is>
      </c>
      <c r="B562" t="inlineStr">
        <is>
          <t>D73</t>
        </is>
      </c>
      <c r="C562" t="inlineStr">
        <is>
          <t>Kayu balok 6/15 kelas I | m3</t>
        </is>
      </c>
      <c r="D562" t="n">
        <v>0.0108</v>
      </c>
      <c r="E562" t="inlineStr"/>
      <c r="F562" t="inlineStr">
        <is>
          <t>Review</t>
        </is>
      </c>
      <c r="G562" t="inlineStr">
        <is>
          <t>Verify against product UX/business rules before exposing</t>
        </is>
      </c>
    </row>
    <row r="563">
      <c r="A563" t="inlineStr">
        <is>
          <t>Pintu &amp; Jendela</t>
        </is>
      </c>
      <c r="B563" t="inlineStr">
        <is>
          <t>D74</t>
        </is>
      </c>
      <c r="C563" t="inlineStr">
        <is>
          <t>Paku 10 cm | kg</t>
        </is>
      </c>
      <c r="D563" t="n">
        <v>0.1276</v>
      </c>
      <c r="E563" t="inlineStr">
        <is>
          <t>kg</t>
        </is>
      </c>
      <c r="F563" t="inlineStr">
        <is>
          <t>Review</t>
        </is>
      </c>
      <c r="G563" t="inlineStr">
        <is>
          <t>Verify against product UX/business rules before exposing</t>
        </is>
      </c>
    </row>
    <row r="564">
      <c r="A564" t="inlineStr">
        <is>
          <t>Pintu &amp; Jendela</t>
        </is>
      </c>
      <c r="B564" t="inlineStr">
        <is>
          <t>D75</t>
        </is>
      </c>
      <c r="C564" t="inlineStr">
        <is>
          <t>Lem Kayu | kg</t>
        </is>
      </c>
      <c r="D564" t="n">
        <v>1</v>
      </c>
      <c r="E564" t="inlineStr">
        <is>
          <t>kg</t>
        </is>
      </c>
      <c r="F564" t="inlineStr">
        <is>
          <t>Review</t>
        </is>
      </c>
      <c r="G564" t="inlineStr">
        <is>
          <t>Verify against product UX/business rules before exposing</t>
        </is>
      </c>
    </row>
    <row r="565">
      <c r="A565" t="inlineStr">
        <is>
          <t>Pintu &amp; Jendela</t>
        </is>
      </c>
      <c r="B565" t="inlineStr">
        <is>
          <t>D80</t>
        </is>
      </c>
      <c r="C565" t="inlineStr">
        <is>
          <t>Pekerja | OH</t>
        </is>
      </c>
      <c r="D565" t="n">
        <v>0.043</v>
      </c>
      <c r="E565" t="inlineStr">
        <is>
          <t>OH</t>
        </is>
      </c>
      <c r="F565" t="inlineStr">
        <is>
          <t>Review</t>
        </is>
      </c>
      <c r="G565" t="inlineStr">
        <is>
          <t>Verify against product UX/business rules before exposing</t>
        </is>
      </c>
    </row>
    <row r="566">
      <c r="A566" t="inlineStr">
        <is>
          <t>Pintu &amp; Jendela</t>
        </is>
      </c>
      <c r="B566" t="inlineStr">
        <is>
          <t>D81</t>
        </is>
      </c>
      <c r="C566" t="inlineStr">
        <is>
          <t>Tukang  | OH</t>
        </is>
      </c>
      <c r="D566" t="n">
        <v>0.043</v>
      </c>
      <c r="E566" t="inlineStr">
        <is>
          <t>OH</t>
        </is>
      </c>
      <c r="F566" t="inlineStr">
        <is>
          <t>Review</t>
        </is>
      </c>
      <c r="G566" t="inlineStr">
        <is>
          <t>Verify against product UX/business rules before exposing</t>
        </is>
      </c>
    </row>
    <row r="567">
      <c r="A567" t="inlineStr">
        <is>
          <t>Pintu &amp; Jendela</t>
        </is>
      </c>
      <c r="B567" t="inlineStr">
        <is>
          <t>D82</t>
        </is>
      </c>
      <c r="C567" t="inlineStr">
        <is>
          <t>Kepala tukang | OH</t>
        </is>
      </c>
      <c r="D567" t="n">
        <v>0.004</v>
      </c>
      <c r="E567" t="inlineStr">
        <is>
          <t>OH</t>
        </is>
      </c>
      <c r="F567" t="inlineStr">
        <is>
          <t>Review</t>
        </is>
      </c>
      <c r="G567" t="inlineStr">
        <is>
          <t>Verify against product UX/business rules before exposing</t>
        </is>
      </c>
    </row>
    <row r="568">
      <c r="A568" t="inlineStr">
        <is>
          <t>Pintu &amp; Jendela</t>
        </is>
      </c>
      <c r="B568" t="inlineStr">
        <is>
          <t>D83</t>
        </is>
      </c>
      <c r="C568" t="inlineStr">
        <is>
          <t>Mandor | OH</t>
        </is>
      </c>
      <c r="D568" t="n">
        <v>0.001</v>
      </c>
      <c r="E568" t="inlineStr">
        <is>
          <t>OH</t>
        </is>
      </c>
      <c r="F568" t="inlineStr">
        <is>
          <t>Review</t>
        </is>
      </c>
      <c r="G568" t="inlineStr">
        <is>
          <t>Verify against product UX/business rules before exposing</t>
        </is>
      </c>
    </row>
    <row r="569">
      <c r="A569" t="inlineStr">
        <is>
          <t>Pintu &amp; Jendela</t>
        </is>
      </c>
      <c r="B569" t="inlineStr">
        <is>
          <t>D85</t>
        </is>
      </c>
      <c r="C569" t="inlineStr">
        <is>
          <t>Profil aluminium | m¹</t>
        </is>
      </c>
      <c r="D569" t="n">
        <v>1.1</v>
      </c>
      <c r="E569" t="inlineStr">
        <is>
          <t>m¹</t>
        </is>
      </c>
      <c r="F569" t="inlineStr">
        <is>
          <t>Review</t>
        </is>
      </c>
      <c r="G569" t="inlineStr">
        <is>
          <t>Verify against product UX/business rules before exposing</t>
        </is>
      </c>
    </row>
    <row r="570">
      <c r="A570" t="inlineStr">
        <is>
          <t>Pintu &amp; Jendela</t>
        </is>
      </c>
      <c r="B570" t="inlineStr">
        <is>
          <t>D86</t>
        </is>
      </c>
      <c r="C570" t="inlineStr">
        <is>
          <t>Skrup fixer | bh</t>
        </is>
      </c>
      <c r="D570" t="n">
        <v>2</v>
      </c>
      <c r="E570" t="inlineStr">
        <is>
          <t>bh</t>
        </is>
      </c>
      <c r="F570" t="inlineStr">
        <is>
          <t>Review</t>
        </is>
      </c>
      <c r="G570" t="inlineStr">
        <is>
          <t>Verify against product UX/business rules before exposing</t>
        </is>
      </c>
    </row>
    <row r="571">
      <c r="A571" t="inlineStr">
        <is>
          <t>Pintu &amp; Jendela</t>
        </is>
      </c>
      <c r="B571" t="inlineStr">
        <is>
          <t>D87</t>
        </is>
      </c>
      <c r="C571" t="inlineStr">
        <is>
          <t>Sealant | tube</t>
        </is>
      </c>
      <c r="D571" t="n">
        <v>0.06</v>
      </c>
      <c r="E571" t="inlineStr"/>
      <c r="F571" t="inlineStr">
        <is>
          <t>Review</t>
        </is>
      </c>
      <c r="G571" t="inlineStr">
        <is>
          <t>Verify against product UX/business rules before exposing</t>
        </is>
      </c>
    </row>
    <row r="572">
      <c r="A572" t="inlineStr">
        <is>
          <t>Pintu &amp; Jendela</t>
        </is>
      </c>
      <c r="B572" t="inlineStr">
        <is>
          <t>D92</t>
        </is>
      </c>
      <c r="C572" t="inlineStr">
        <is>
          <t>Pekerja | OH</t>
        </is>
      </c>
      <c r="D572" t="n">
        <v>1</v>
      </c>
      <c r="E572" t="inlineStr">
        <is>
          <t>OH</t>
        </is>
      </c>
      <c r="F572" t="inlineStr">
        <is>
          <t>Review</t>
        </is>
      </c>
      <c r="G572" t="inlineStr">
        <is>
          <t>Verify against product UX/business rules before exposing</t>
        </is>
      </c>
    </row>
    <row r="573">
      <c r="A573" t="inlineStr">
        <is>
          <t>Pintu &amp; Jendela</t>
        </is>
      </c>
      <c r="B573" t="inlineStr">
        <is>
          <t>D93</t>
        </is>
      </c>
      <c r="C573" t="inlineStr">
        <is>
          <t>Tukang kayu | OH</t>
        </is>
      </c>
      <c r="D573" t="n">
        <v>3</v>
      </c>
      <c r="E573" t="inlineStr">
        <is>
          <t>OH</t>
        </is>
      </c>
      <c r="F573" t="inlineStr">
        <is>
          <t>Review</t>
        </is>
      </c>
      <c r="G573" t="inlineStr">
        <is>
          <t>Verify against product UX/business rules before exposing</t>
        </is>
      </c>
    </row>
    <row r="574">
      <c r="A574" t="inlineStr">
        <is>
          <t>Pintu &amp; Jendela</t>
        </is>
      </c>
      <c r="B574" t="inlineStr">
        <is>
          <t>D94</t>
        </is>
      </c>
      <c r="C574" t="inlineStr">
        <is>
          <t>Kepala tukang | OH</t>
        </is>
      </c>
      <c r="D574" t="n">
        <v>0.3</v>
      </c>
      <c r="E574" t="inlineStr">
        <is>
          <t>OH</t>
        </is>
      </c>
      <c r="F574" t="inlineStr">
        <is>
          <t>Review</t>
        </is>
      </c>
      <c r="G574" t="inlineStr">
        <is>
          <t>Verify against product UX/business rules before exposing</t>
        </is>
      </c>
    </row>
    <row r="575">
      <c r="A575" t="inlineStr">
        <is>
          <t>Pintu &amp; Jendela</t>
        </is>
      </c>
      <c r="B575" t="inlineStr">
        <is>
          <t>D95</t>
        </is>
      </c>
      <c r="C575" t="inlineStr">
        <is>
          <t>Mandor | OH</t>
        </is>
      </c>
      <c r="D575" t="n">
        <v>0.1</v>
      </c>
      <c r="E575" t="inlineStr">
        <is>
          <t>OH</t>
        </is>
      </c>
      <c r="F575" t="inlineStr">
        <is>
          <t>Review</t>
        </is>
      </c>
      <c r="G575" t="inlineStr">
        <is>
          <t>Verify against product UX/business rules before exposing</t>
        </is>
      </c>
    </row>
    <row r="576">
      <c r="A576" t="inlineStr">
        <is>
          <t>Pintu &amp; Jendela</t>
        </is>
      </c>
      <c r="B576" t="inlineStr">
        <is>
          <t>D97</t>
        </is>
      </c>
      <c r="C576" t="inlineStr">
        <is>
          <t>Kayu papan kelas II | m3</t>
        </is>
      </c>
      <c r="D576" t="n">
        <v>0.04</v>
      </c>
      <c r="E576" t="inlineStr"/>
      <c r="F576" t="inlineStr">
        <is>
          <t>Review</t>
        </is>
      </c>
      <c r="G576" t="inlineStr">
        <is>
          <t>Verify against product UX/business rules before exposing</t>
        </is>
      </c>
    </row>
    <row r="577">
      <c r="A577" t="inlineStr">
        <is>
          <t>Pintu &amp; Jendela</t>
        </is>
      </c>
      <c r="B577" t="inlineStr">
        <is>
          <t>D98</t>
        </is>
      </c>
      <c r="C577" t="inlineStr">
        <is>
          <t>Lem Kayu | kg</t>
        </is>
      </c>
      <c r="D577" t="n">
        <v>0.5</v>
      </c>
      <c r="E577" t="inlineStr">
        <is>
          <t>kg</t>
        </is>
      </c>
      <c r="F577" t="inlineStr">
        <is>
          <t>Review</t>
        </is>
      </c>
      <c r="G577" t="inlineStr">
        <is>
          <t>Verify against product UX/business rules before exposing</t>
        </is>
      </c>
    </row>
    <row r="578">
      <c r="A578" t="inlineStr">
        <is>
          <t>Atap Baja Ringan</t>
        </is>
      </c>
      <c r="B578" t="inlineStr">
        <is>
          <t>D8</t>
        </is>
      </c>
      <c r="C578" t="inlineStr">
        <is>
          <t>L | Lebar bangunan | m</t>
        </is>
      </c>
      <c r="D578" t="n">
        <v>8.199999999999999</v>
      </c>
      <c r="E578" t="inlineStr">
        <is>
          <t>m</t>
        </is>
      </c>
      <c r="F578" t="inlineStr">
        <is>
          <t>Likely input</t>
        </is>
      </c>
      <c r="G578" t="inlineStr">
        <is>
          <t>Verify against product UX/business rules before exposing</t>
        </is>
      </c>
    </row>
    <row r="579">
      <c r="A579" t="inlineStr">
        <is>
          <t>Atap Baja Ringan</t>
        </is>
      </c>
      <c r="B579" t="inlineStr">
        <is>
          <t>D9</t>
        </is>
      </c>
      <c r="C579" t="inlineStr">
        <is>
          <t>P | Panjang bangunan | m</t>
        </is>
      </c>
      <c r="D579" t="n">
        <v>12</v>
      </c>
      <c r="E579" t="inlineStr">
        <is>
          <t>m</t>
        </is>
      </c>
      <c r="F579" t="inlineStr">
        <is>
          <t>Likely input</t>
        </is>
      </c>
      <c r="G579" t="inlineStr">
        <is>
          <t>Verify against product UX/business rules before exposing</t>
        </is>
      </c>
    </row>
    <row r="580">
      <c r="A580" t="inlineStr">
        <is>
          <t>Atap Baja Ringan</t>
        </is>
      </c>
      <c r="B580" t="inlineStr">
        <is>
          <t>L9</t>
        </is>
      </c>
      <c r="C580" t="inlineStr">
        <is>
          <t>m | Pekerja</t>
        </is>
      </c>
      <c r="D580" t="n">
        <v>1</v>
      </c>
      <c r="E580" t="inlineStr"/>
      <c r="F580" t="inlineStr">
        <is>
          <t>Likely input</t>
        </is>
      </c>
      <c r="G580" t="inlineStr">
        <is>
          <t>Verify against product UX/business rules before exposing</t>
        </is>
      </c>
    </row>
    <row r="581">
      <c r="A581" t="inlineStr">
        <is>
          <t>Atap Baja Ringan</t>
        </is>
      </c>
      <c r="B581" t="inlineStr">
        <is>
          <t>Q9</t>
        </is>
      </c>
      <c r="C581" t="inlineStr">
        <is>
          <t>OH</t>
        </is>
      </c>
      <c r="D581" t="n">
        <v>100000</v>
      </c>
      <c r="E581" t="inlineStr"/>
      <c r="F581" t="inlineStr">
        <is>
          <t>Likely input</t>
        </is>
      </c>
      <c r="G581" t="inlineStr">
        <is>
          <t>Verify against product UX/business rules before exposing</t>
        </is>
      </c>
    </row>
    <row r="582">
      <c r="A582" t="inlineStr">
        <is>
          <t>Atap Baja Ringan</t>
        </is>
      </c>
      <c r="B582" t="inlineStr">
        <is>
          <t>U9</t>
        </is>
      </c>
      <c r="C582" t="inlineStr"/>
      <c r="D582" t="n">
        <v>2</v>
      </c>
      <c r="E582" t="inlineStr"/>
      <c r="F582" t="inlineStr">
        <is>
          <t>Likely input</t>
        </is>
      </c>
      <c r="G582" t="inlineStr">
        <is>
          <t>Verify against product UX/business rules before exposing</t>
        </is>
      </c>
    </row>
    <row r="583">
      <c r="A583" t="inlineStr">
        <is>
          <t>Atap Baja Ringan</t>
        </is>
      </c>
      <c r="B583" t="inlineStr">
        <is>
          <t>D10</t>
        </is>
      </c>
      <c r="C583" t="inlineStr">
        <is>
          <t>V1 | Tinggi kuda-kuda | m</t>
        </is>
      </c>
      <c r="D583" t="n">
        <v>2.367</v>
      </c>
      <c r="E583" t="inlineStr">
        <is>
          <t>m</t>
        </is>
      </c>
      <c r="F583" t="inlineStr">
        <is>
          <t>Likely input</t>
        </is>
      </c>
      <c r="G583" t="inlineStr">
        <is>
          <t>Verify against product UX/business rules before exposing</t>
        </is>
      </c>
    </row>
    <row r="584">
      <c r="A584" t="inlineStr">
        <is>
          <t>Atap Baja Ringan</t>
        </is>
      </c>
      <c r="B584" t="inlineStr">
        <is>
          <t>L10</t>
        </is>
      </c>
      <c r="C584" t="inlineStr">
        <is>
          <t>m | Tukang</t>
        </is>
      </c>
      <c r="D584" t="n">
        <v>1</v>
      </c>
      <c r="E584" t="inlineStr"/>
      <c r="F584" t="inlineStr">
        <is>
          <t>Likely input</t>
        </is>
      </c>
      <c r="G584" t="inlineStr">
        <is>
          <t>Verify against product UX/business rules before exposing</t>
        </is>
      </c>
    </row>
    <row r="585">
      <c r="A585" t="inlineStr">
        <is>
          <t>Atap Baja Ringan</t>
        </is>
      </c>
      <c r="B585" t="inlineStr">
        <is>
          <t>Q10</t>
        </is>
      </c>
      <c r="C585" t="inlineStr">
        <is>
          <t>OH</t>
        </is>
      </c>
      <c r="D585" t="n">
        <v>145000</v>
      </c>
      <c r="E585" t="inlineStr"/>
      <c r="F585" t="inlineStr">
        <is>
          <t>Likely input</t>
        </is>
      </c>
      <c r="G585" t="inlineStr">
        <is>
          <t>Verify against product UX/business rules before exposing</t>
        </is>
      </c>
    </row>
    <row r="586">
      <c r="A586" t="inlineStr">
        <is>
          <t>Atap Baja Ringan</t>
        </is>
      </c>
      <c r="B586" t="inlineStr">
        <is>
          <t>L11</t>
        </is>
      </c>
      <c r="C586" t="inlineStr">
        <is>
          <t>Kepala Tukang</t>
        </is>
      </c>
      <c r="D586" t="n">
        <v>1</v>
      </c>
      <c r="E586" t="inlineStr"/>
      <c r="F586" t="inlineStr">
        <is>
          <t>Likely input</t>
        </is>
      </c>
      <c r="G586" t="inlineStr">
        <is>
          <t>Verify against product UX/business rules before exposing</t>
        </is>
      </c>
    </row>
    <row r="587">
      <c r="A587" t="inlineStr">
        <is>
          <t>Atap Baja Ringan</t>
        </is>
      </c>
      <c r="B587" t="inlineStr">
        <is>
          <t>Q11</t>
        </is>
      </c>
      <c r="C587" t="inlineStr">
        <is>
          <t>OH</t>
        </is>
      </c>
      <c r="D587" t="n">
        <v>175000</v>
      </c>
      <c r="E587" t="inlineStr"/>
      <c r="F587" t="inlineStr">
        <is>
          <t>Likely input</t>
        </is>
      </c>
      <c r="G587" t="inlineStr">
        <is>
          <t>Verify against product UX/business rules before exposing</t>
        </is>
      </c>
    </row>
    <row r="588">
      <c r="A588" t="inlineStr">
        <is>
          <t>Atap Baja Ringan</t>
        </is>
      </c>
      <c r="B588" t="inlineStr">
        <is>
          <t>D12</t>
        </is>
      </c>
      <c r="C588" t="inlineStr">
        <is>
          <t>OV | Overstek lebar | m</t>
        </is>
      </c>
      <c r="D588" t="n">
        <v>1</v>
      </c>
      <c r="E588" t="inlineStr">
        <is>
          <t>m</t>
        </is>
      </c>
      <c r="F588" t="inlineStr">
        <is>
          <t>Likely input</t>
        </is>
      </c>
      <c r="G588" t="inlineStr">
        <is>
          <t>Verify against product UX/business rules before exposing</t>
        </is>
      </c>
    </row>
    <row r="589">
      <c r="A589" t="inlineStr">
        <is>
          <t>Atap Baja Ringan</t>
        </is>
      </c>
      <c r="B589" t="inlineStr">
        <is>
          <t>L12</t>
        </is>
      </c>
      <c r="C589" t="inlineStr">
        <is>
          <t>unit | Mandor</t>
        </is>
      </c>
      <c r="D589" t="n">
        <v>1</v>
      </c>
      <c r="E589" t="inlineStr"/>
      <c r="F589" t="inlineStr">
        <is>
          <t>Likely input</t>
        </is>
      </c>
      <c r="G589" t="inlineStr">
        <is>
          <t>Verify against product UX/business rules before exposing</t>
        </is>
      </c>
    </row>
    <row r="590">
      <c r="A590" t="inlineStr">
        <is>
          <t>Atap Baja Ringan</t>
        </is>
      </c>
      <c r="B590" t="inlineStr">
        <is>
          <t>Q12</t>
        </is>
      </c>
      <c r="C590" t="inlineStr">
        <is>
          <t>OH</t>
        </is>
      </c>
      <c r="D590" t="n">
        <v>200000</v>
      </c>
      <c r="E590" t="inlineStr"/>
      <c r="F590" t="inlineStr">
        <is>
          <t>Likely input</t>
        </is>
      </c>
      <c r="G590" t="inlineStr">
        <is>
          <t>Verify against product UX/business rules before exposing</t>
        </is>
      </c>
    </row>
    <row r="591">
      <c r="A591" t="inlineStr">
        <is>
          <t>Atap Baja Ringan</t>
        </is>
      </c>
      <c r="B591" t="inlineStr">
        <is>
          <t>D13</t>
        </is>
      </c>
      <c r="C591" t="inlineStr">
        <is>
          <t>OV1 | Overstek panjang | m</t>
        </is>
      </c>
      <c r="D591" t="n">
        <v>1</v>
      </c>
      <c r="E591" t="inlineStr">
        <is>
          <t>m</t>
        </is>
      </c>
      <c r="F591" t="inlineStr">
        <is>
          <t>Likely input</t>
        </is>
      </c>
      <c r="G591" t="inlineStr">
        <is>
          <t>Verify against product UX/business rules before exposing</t>
        </is>
      </c>
    </row>
    <row r="592">
      <c r="A592" t="inlineStr">
        <is>
          <t>Atap Baja Ringan</t>
        </is>
      </c>
      <c r="B592" t="inlineStr">
        <is>
          <t>D14</t>
        </is>
      </c>
      <c r="C592" t="inlineStr">
        <is>
          <t>H | Jarak H1, H2, dst… | m</t>
        </is>
      </c>
      <c r="D592" t="n">
        <v>1</v>
      </c>
      <c r="E592" t="inlineStr">
        <is>
          <t>m</t>
        </is>
      </c>
      <c r="F592" t="inlineStr">
        <is>
          <t>Likely input</t>
        </is>
      </c>
      <c r="G592" t="inlineStr">
        <is>
          <t>Verify against product UX/business rules before exposing</t>
        </is>
      </c>
    </row>
    <row r="593">
      <c r="A593" t="inlineStr">
        <is>
          <t>Atap Baja Ringan</t>
        </is>
      </c>
      <c r="B593" t="inlineStr">
        <is>
          <t>D15</t>
        </is>
      </c>
      <c r="C593" t="inlineStr">
        <is>
          <t>Jarak antar reng | m</t>
        </is>
      </c>
      <c r="D593" t="n">
        <v>0.3</v>
      </c>
      <c r="E593" t="inlineStr">
        <is>
          <t>m</t>
        </is>
      </c>
      <c r="F593" t="inlineStr">
        <is>
          <t>Likely input</t>
        </is>
      </c>
      <c r="G593" t="inlineStr">
        <is>
          <t>Verify against product UX/business rules before exposing</t>
        </is>
      </c>
    </row>
    <row r="594">
      <c r="A594" t="inlineStr">
        <is>
          <t>Atap Baja Ringan</t>
        </is>
      </c>
      <c r="B594" t="inlineStr">
        <is>
          <t>Q15</t>
        </is>
      </c>
      <c r="C594" t="inlineStr">
        <is>
          <t>btg</t>
        </is>
      </c>
      <c r="D594" t="n">
        <v>73000</v>
      </c>
      <c r="E594" t="inlineStr"/>
      <c r="F594" t="inlineStr">
        <is>
          <t>Likely input</t>
        </is>
      </c>
      <c r="G594" t="inlineStr">
        <is>
          <t>Verify against product UX/business rules before exposing</t>
        </is>
      </c>
    </row>
    <row r="595">
      <c r="A595" t="inlineStr">
        <is>
          <t>Atap Baja Ringan</t>
        </is>
      </c>
      <c r="B595" t="inlineStr">
        <is>
          <t>D16</t>
        </is>
      </c>
      <c r="C595" t="inlineStr">
        <is>
          <t>Jarak kuda-kuda | m</t>
        </is>
      </c>
      <c r="D595" t="n">
        <v>1.2</v>
      </c>
      <c r="E595" t="inlineStr">
        <is>
          <t>m</t>
        </is>
      </c>
      <c r="F595" t="inlineStr">
        <is>
          <t>Likely input</t>
        </is>
      </c>
      <c r="G595" t="inlineStr">
        <is>
          <t>Verify against product UX/business rules before exposing</t>
        </is>
      </c>
    </row>
    <row r="596">
      <c r="A596" t="inlineStr">
        <is>
          <t>Atap Baja Ringan</t>
        </is>
      </c>
      <c r="B596" t="inlineStr">
        <is>
          <t>Q16</t>
        </is>
      </c>
      <c r="C596" t="inlineStr">
        <is>
          <t>bh</t>
        </is>
      </c>
      <c r="D596" t="n">
        <v>200</v>
      </c>
      <c r="E596" t="inlineStr"/>
      <c r="F596" t="inlineStr">
        <is>
          <t>Likely input</t>
        </is>
      </c>
      <c r="G596" t="inlineStr">
        <is>
          <t>Verify against product UX/business rules before exposing</t>
        </is>
      </c>
    </row>
    <row r="597">
      <c r="A597" t="inlineStr">
        <is>
          <t>Atap Baja Ringan</t>
        </is>
      </c>
      <c r="B597" t="inlineStr">
        <is>
          <t>D17</t>
        </is>
      </c>
      <c r="C597" t="inlineStr">
        <is>
          <t>Lebar atap metal/lembar | m²</t>
        </is>
      </c>
      <c r="D597" t="n">
        <v>0.64</v>
      </c>
      <c r="E597" t="inlineStr">
        <is>
          <t>m²</t>
        </is>
      </c>
      <c r="F597" t="inlineStr">
        <is>
          <t>Likely input</t>
        </is>
      </c>
      <c r="G597" t="inlineStr">
        <is>
          <t>Verify against product UX/business rules before exposing</t>
        </is>
      </c>
    </row>
    <row r="598">
      <c r="A598" t="inlineStr">
        <is>
          <t>Atap Baja Ringan</t>
        </is>
      </c>
      <c r="B598" t="inlineStr">
        <is>
          <t>Q17</t>
        </is>
      </c>
      <c r="C598" t="inlineStr">
        <is>
          <t>bh</t>
        </is>
      </c>
      <c r="D598" t="n">
        <v>500</v>
      </c>
      <c r="E598" t="inlineStr"/>
      <c r="F598" t="inlineStr">
        <is>
          <t>Likely input</t>
        </is>
      </c>
      <c r="G598" t="inlineStr">
        <is>
          <t>Verify against product UX/business rules before exposing</t>
        </is>
      </c>
    </row>
    <row r="599">
      <c r="A599" t="inlineStr">
        <is>
          <t>Atap Baja Ringan</t>
        </is>
      </c>
      <c r="B599" t="inlineStr">
        <is>
          <t>Q18</t>
        </is>
      </c>
      <c r="C599" t="inlineStr">
        <is>
          <t>btg</t>
        </is>
      </c>
      <c r="D599" t="n">
        <v>32000</v>
      </c>
      <c r="E599" t="inlineStr"/>
      <c r="F599" t="inlineStr">
        <is>
          <t>Likely input</t>
        </is>
      </c>
      <c r="G599" t="inlineStr">
        <is>
          <t>Verify against product UX/business rules before exposing</t>
        </is>
      </c>
    </row>
    <row r="600">
      <c r="A600" t="inlineStr">
        <is>
          <t>Atap Baja Ringan</t>
        </is>
      </c>
      <c r="B600" t="inlineStr">
        <is>
          <t>Q19</t>
        </is>
      </c>
      <c r="C600" t="inlineStr">
        <is>
          <t>lembar</t>
        </is>
      </c>
      <c r="D600" t="n">
        <v>54000</v>
      </c>
      <c r="E600" t="inlineStr"/>
      <c r="F600" t="inlineStr">
        <is>
          <t>Likely input</t>
        </is>
      </c>
      <c r="G600" t="inlineStr">
        <is>
          <t>Verify against product UX/business rules before exposing</t>
        </is>
      </c>
    </row>
    <row r="601">
      <c r="A601" t="inlineStr">
        <is>
          <t>Atap Baja Ringan</t>
        </is>
      </c>
      <c r="B601" t="inlineStr">
        <is>
          <t>Q20</t>
        </is>
      </c>
      <c r="C601" t="inlineStr">
        <is>
          <t>kg</t>
        </is>
      </c>
      <c r="D601" t="n">
        <v>15000</v>
      </c>
      <c r="E601" t="inlineStr"/>
      <c r="F601" t="inlineStr">
        <is>
          <t>Likely input</t>
        </is>
      </c>
      <c r="G601" t="inlineStr">
        <is>
          <t>Verify against product UX/business rules before exposing</t>
        </is>
      </c>
    </row>
    <row r="602">
      <c r="A602" t="inlineStr">
        <is>
          <t>Atap Baja Ringan</t>
        </is>
      </c>
      <c r="B602" t="inlineStr">
        <is>
          <t>Q21</t>
        </is>
      </c>
      <c r="C602" t="inlineStr">
        <is>
          <t>bh</t>
        </is>
      </c>
      <c r="D602" t="n">
        <v>25600</v>
      </c>
      <c r="E602" t="inlineStr"/>
      <c r="F602" t="inlineStr">
        <is>
          <t>Likely input</t>
        </is>
      </c>
      <c r="G602" t="inlineStr">
        <is>
          <t>Verify against product UX/business rules before exposing</t>
        </is>
      </c>
    </row>
    <row r="603">
      <c r="A603" t="inlineStr">
        <is>
          <t>Atap Baja Ringan</t>
        </is>
      </c>
      <c r="B603" t="inlineStr">
        <is>
          <t>Q22</t>
        </is>
      </c>
      <c r="C603" t="inlineStr">
        <is>
          <t>kg</t>
        </is>
      </c>
      <c r="D603" t="n">
        <v>30000</v>
      </c>
      <c r="E603" t="inlineStr"/>
      <c r="F603" t="inlineStr">
        <is>
          <t>Likely input</t>
        </is>
      </c>
      <c r="G603" t="inlineStr">
        <is>
          <t>Verify against product UX/business rules before exposing</t>
        </is>
      </c>
    </row>
    <row r="604">
      <c r="A604" t="inlineStr">
        <is>
          <t>Atap Baja Ringan</t>
        </is>
      </c>
      <c r="B604" t="inlineStr">
        <is>
          <t>L23</t>
        </is>
      </c>
      <c r="C604" t="inlineStr">
        <is>
          <t>Lisplank GRC (L. 30 cm)</t>
        </is>
      </c>
      <c r="D604" t="n">
        <v>1</v>
      </c>
      <c r="E604" t="inlineStr"/>
      <c r="F604" t="inlineStr">
        <is>
          <t>Likely input</t>
        </is>
      </c>
      <c r="G604" t="inlineStr">
        <is>
          <t>Verify against product UX/business rules before exposing</t>
        </is>
      </c>
    </row>
    <row r="605">
      <c r="A605" t="inlineStr">
        <is>
          <t>Atap Baja Ringan</t>
        </is>
      </c>
      <c r="B605" t="inlineStr">
        <is>
          <t>Q23</t>
        </is>
      </c>
      <c r="C605" t="inlineStr">
        <is>
          <t>m'</t>
        </is>
      </c>
      <c r="D605" t="n">
        <v>23000</v>
      </c>
      <c r="E605" t="inlineStr"/>
      <c r="F605" t="inlineStr">
        <is>
          <t>Likely input</t>
        </is>
      </c>
      <c r="G605" t="inlineStr">
        <is>
          <t>Verify against product UX/business rules before exposing</t>
        </is>
      </c>
    </row>
    <row r="606">
      <c r="A606" t="inlineStr">
        <is>
          <t>Atap Baja Ringan</t>
        </is>
      </c>
      <c r="B606" t="inlineStr">
        <is>
          <t>L24</t>
        </is>
      </c>
      <c r="C606" t="inlineStr">
        <is>
          <t>Lisplank GRC (L. 20 cm)</t>
        </is>
      </c>
      <c r="D606" t="n">
        <v>0</v>
      </c>
      <c r="E606" t="inlineStr"/>
      <c r="F606" t="inlineStr">
        <is>
          <t>Likely input</t>
        </is>
      </c>
      <c r="G606" t="inlineStr">
        <is>
          <t>Verify against product UX/business rules before exposing</t>
        </is>
      </c>
    </row>
    <row r="607">
      <c r="A607" t="inlineStr">
        <is>
          <t>Atap Baja Ringan</t>
        </is>
      </c>
      <c r="B607" t="inlineStr">
        <is>
          <t>Q24</t>
        </is>
      </c>
      <c r="C607" t="inlineStr">
        <is>
          <t>m'</t>
        </is>
      </c>
      <c r="D607" t="n">
        <v>21000</v>
      </c>
      <c r="E607" t="inlineStr"/>
      <c r="F607" t="inlineStr">
        <is>
          <t>Likely input</t>
        </is>
      </c>
      <c r="G607" t="inlineStr">
        <is>
          <t>Verify against product UX/business rules before exposing</t>
        </is>
      </c>
    </row>
    <row r="608">
      <c r="A608" t="inlineStr">
        <is>
          <t>Atap Baja Ringan</t>
        </is>
      </c>
      <c r="B608" t="inlineStr">
        <is>
          <t>Q25</t>
        </is>
      </c>
      <c r="C608" t="inlineStr">
        <is>
          <t>kg</t>
        </is>
      </c>
      <c r="D608" t="n">
        <v>18000</v>
      </c>
      <c r="E608" t="inlineStr"/>
      <c r="F608" t="inlineStr">
        <is>
          <t>Likely input</t>
        </is>
      </c>
      <c r="G608" t="inlineStr">
        <is>
          <t>Verify against product UX/business rules before exposing</t>
        </is>
      </c>
    </row>
    <row r="609">
      <c r="A609" t="inlineStr">
        <is>
          <t>Atap Baja Ringan</t>
        </is>
      </c>
      <c r="B609" t="inlineStr">
        <is>
          <t>P55</t>
        </is>
      </c>
      <c r="C609" t="inlineStr">
        <is>
          <t>Jumlah Batang H | unit</t>
        </is>
      </c>
      <c r="D609" t="n">
        <v>1</v>
      </c>
      <c r="E609" t="inlineStr">
        <is>
          <t>unit</t>
        </is>
      </c>
      <c r="F609" t="inlineStr">
        <is>
          <t>Review</t>
        </is>
      </c>
      <c r="G609" t="inlineStr">
        <is>
          <t>Verify against product UX/business rules before exposing</t>
        </is>
      </c>
    </row>
    <row r="610">
      <c r="A610" t="inlineStr">
        <is>
          <t>Atap Baja Ringan</t>
        </is>
      </c>
      <c r="B610" t="inlineStr">
        <is>
          <t>D56</t>
        </is>
      </c>
      <c r="C610" t="inlineStr">
        <is>
          <t>Pekerja | OH</t>
        </is>
      </c>
      <c r="D610" t="n">
        <v>0.0476</v>
      </c>
      <c r="E610" t="inlineStr">
        <is>
          <t>OH</t>
        </is>
      </c>
      <c r="F610" t="inlineStr">
        <is>
          <t>Review</t>
        </is>
      </c>
      <c r="G610" t="inlineStr">
        <is>
          <t>Verify against product UX/business rules before exposing</t>
        </is>
      </c>
    </row>
    <row r="611">
      <c r="A611" t="inlineStr">
        <is>
          <t>Atap Baja Ringan</t>
        </is>
      </c>
      <c r="B611" t="inlineStr">
        <is>
          <t>S56</t>
        </is>
      </c>
      <c r="C611" t="inlineStr">
        <is>
          <t>unit | Dc</t>
        </is>
      </c>
      <c r="D611" t="n">
        <v>2</v>
      </c>
      <c r="E611" t="inlineStr"/>
      <c r="F611" t="inlineStr">
        <is>
          <t>Review</t>
        </is>
      </c>
      <c r="G611" t="inlineStr">
        <is>
          <t>Verify against product UX/business rules before exposing</t>
        </is>
      </c>
    </row>
    <row r="612">
      <c r="A612" t="inlineStr">
        <is>
          <t>Atap Baja Ringan</t>
        </is>
      </c>
      <c r="B612" t="inlineStr">
        <is>
          <t>T56</t>
        </is>
      </c>
      <c r="C612" t="inlineStr">
        <is>
          <t>Dc</t>
        </is>
      </c>
      <c r="D612" t="n">
        <v>2</v>
      </c>
      <c r="E612" t="inlineStr">
        <is>
          <t>m</t>
        </is>
      </c>
      <c r="F612" t="inlineStr">
        <is>
          <t>Review</t>
        </is>
      </c>
      <c r="G612" t="inlineStr">
        <is>
          <t>Verify against product UX/business rules before exposing</t>
        </is>
      </c>
    </row>
    <row r="613">
      <c r="A613" t="inlineStr">
        <is>
          <t>Atap Baja Ringan</t>
        </is>
      </c>
      <c r="B613" t="inlineStr">
        <is>
          <t>D57</t>
        </is>
      </c>
      <c r="C613" t="inlineStr">
        <is>
          <t>Tukang | OH</t>
        </is>
      </c>
      <c r="D613" t="n">
        <v>0.0238</v>
      </c>
      <c r="E613" t="inlineStr">
        <is>
          <t>OH</t>
        </is>
      </c>
      <c r="F613" t="inlineStr">
        <is>
          <t>Review</t>
        </is>
      </c>
      <c r="G613" t="inlineStr">
        <is>
          <t>Verify against product UX/business rules before exposing</t>
        </is>
      </c>
    </row>
    <row r="614">
      <c r="A614" t="inlineStr">
        <is>
          <t>Atap Baja Ringan</t>
        </is>
      </c>
      <c r="B614" t="inlineStr">
        <is>
          <t>T57</t>
        </is>
      </c>
      <c r="C614" t="inlineStr">
        <is>
          <t>Dc1</t>
        </is>
      </c>
      <c r="D614" t="n">
        <v>2</v>
      </c>
      <c r="E614" t="inlineStr">
        <is>
          <t>m</t>
        </is>
      </c>
      <c r="F614" t="inlineStr">
        <is>
          <t>Review</t>
        </is>
      </c>
      <c r="G614" t="inlineStr">
        <is>
          <t>Verify against product UX/business rules before exposing</t>
        </is>
      </c>
    </row>
    <row r="615">
      <c r="A615" t="inlineStr">
        <is>
          <t>Atap Baja Ringan</t>
        </is>
      </c>
      <c r="B615" t="inlineStr">
        <is>
          <t>D58</t>
        </is>
      </c>
      <c r="C615" t="inlineStr">
        <is>
          <t>Kepala Tukang | OH</t>
        </is>
      </c>
      <c r="D615" t="n">
        <v>0.0024</v>
      </c>
      <c r="E615" t="inlineStr">
        <is>
          <t>OH</t>
        </is>
      </c>
      <c r="F615" t="inlineStr">
        <is>
          <t>Review</t>
        </is>
      </c>
      <c r="G615" t="inlineStr">
        <is>
          <t>Verify against product UX/business rules before exposing</t>
        </is>
      </c>
    </row>
    <row r="616">
      <c r="A616" t="inlineStr">
        <is>
          <t>Atap Baja Ringan</t>
        </is>
      </c>
      <c r="B616" t="inlineStr">
        <is>
          <t>P58</t>
        </is>
      </c>
      <c r="C616" t="inlineStr">
        <is>
          <t>Jumlah Batang Dc | unit</t>
        </is>
      </c>
      <c r="D616" t="n">
        <v>2</v>
      </c>
      <c r="E616" t="inlineStr">
        <is>
          <t>unit</t>
        </is>
      </c>
      <c r="F616" t="inlineStr">
        <is>
          <t>Review</t>
        </is>
      </c>
      <c r="G616" t="inlineStr">
        <is>
          <t>Verify against product UX/business rules before exposing</t>
        </is>
      </c>
    </row>
    <row r="617">
      <c r="A617" t="inlineStr">
        <is>
          <t>Atap Baja Ringan</t>
        </is>
      </c>
      <c r="B617" t="inlineStr">
        <is>
          <t>D59</t>
        </is>
      </c>
      <c r="C617" t="inlineStr">
        <is>
          <t>Mandor | OH</t>
        </is>
      </c>
      <c r="D617" t="n">
        <v>0.0008</v>
      </c>
      <c r="E617" t="inlineStr">
        <is>
          <t>OH</t>
        </is>
      </c>
      <c r="F617" t="inlineStr">
        <is>
          <t>Review</t>
        </is>
      </c>
      <c r="G617" t="inlineStr">
        <is>
          <t>Verify against product UX/business rules before exposing</t>
        </is>
      </c>
    </row>
    <row r="618">
      <c r="A618" t="inlineStr">
        <is>
          <t>Atap Baja Ringan</t>
        </is>
      </c>
      <c r="B618" t="inlineStr">
        <is>
          <t>P59</t>
        </is>
      </c>
      <c r="C618" t="inlineStr">
        <is>
          <t>Overstek | unit</t>
        </is>
      </c>
      <c r="D618" t="n">
        <v>2</v>
      </c>
      <c r="E618" t="inlineStr">
        <is>
          <t>unit</t>
        </is>
      </c>
      <c r="F618" t="inlineStr">
        <is>
          <t>Review</t>
        </is>
      </c>
      <c r="G618" t="inlineStr">
        <is>
          <t>Verify against product UX/business rules before exposing</t>
        </is>
      </c>
    </row>
    <row r="619">
      <c r="A619" t="inlineStr">
        <is>
          <t>Atap Baja Ringan</t>
        </is>
      </c>
      <c r="B619" t="inlineStr">
        <is>
          <t>D61</t>
        </is>
      </c>
      <c r="C619" t="inlineStr">
        <is>
          <t>Pekerja | OH</t>
        </is>
      </c>
      <c r="D619" t="n">
        <v>0.0111</v>
      </c>
      <c r="E619" t="inlineStr">
        <is>
          <t>OH</t>
        </is>
      </c>
      <c r="F619" t="inlineStr">
        <is>
          <t>Review</t>
        </is>
      </c>
      <c r="G619" t="inlineStr">
        <is>
          <t>Verify against product UX/business rules before exposing</t>
        </is>
      </c>
    </row>
    <row r="620">
      <c r="A620" t="inlineStr">
        <is>
          <t>Atap Baja Ringan</t>
        </is>
      </c>
      <c r="B620" t="inlineStr">
        <is>
          <t>W61</t>
        </is>
      </c>
      <c r="C620" t="inlineStr">
        <is>
          <t>Jumlah Dudukan | unit</t>
        </is>
      </c>
      <c r="D620" t="n">
        <v>4</v>
      </c>
      <c r="E620" t="inlineStr">
        <is>
          <t>unit</t>
        </is>
      </c>
      <c r="F620" t="inlineStr">
        <is>
          <t>Review</t>
        </is>
      </c>
      <c r="G620" t="inlineStr">
        <is>
          <t>Verify against product UX/business rules before exposing</t>
        </is>
      </c>
    </row>
    <row r="621">
      <c r="A621" t="inlineStr">
        <is>
          <t>Atap Baja Ringan</t>
        </is>
      </c>
      <c r="B621" t="inlineStr">
        <is>
          <t>D62</t>
        </is>
      </c>
      <c r="C621" t="inlineStr">
        <is>
          <t>Tukang | OH</t>
        </is>
      </c>
      <c r="D621" t="n">
        <v>0.0111</v>
      </c>
      <c r="E621" t="inlineStr">
        <is>
          <t>OH</t>
        </is>
      </c>
      <c r="F621" t="inlineStr">
        <is>
          <t>Review</t>
        </is>
      </c>
      <c r="G621" t="inlineStr">
        <is>
          <t>Verify against product UX/business rules before exposing</t>
        </is>
      </c>
    </row>
    <row r="622">
      <c r="A622" t="inlineStr">
        <is>
          <t>Atap Baja Ringan</t>
        </is>
      </c>
      <c r="B622" t="inlineStr">
        <is>
          <t>W62</t>
        </is>
      </c>
      <c r="C622" t="inlineStr">
        <is>
          <t>Panjang Bracket | m</t>
        </is>
      </c>
      <c r="D622" t="n">
        <v>0.2</v>
      </c>
      <c r="E622" t="inlineStr">
        <is>
          <t>m</t>
        </is>
      </c>
      <c r="F622" t="inlineStr">
        <is>
          <t>Review</t>
        </is>
      </c>
      <c r="G622" t="inlineStr">
        <is>
          <t>Verify against product UX/business rules before exposing</t>
        </is>
      </c>
    </row>
    <row r="623">
      <c r="A623" t="inlineStr">
        <is>
          <t>Atap Baja Ringan</t>
        </is>
      </c>
      <c r="B623" t="inlineStr">
        <is>
          <t>D63</t>
        </is>
      </c>
      <c r="C623" t="inlineStr">
        <is>
          <t>Kepala Tukang | OH</t>
        </is>
      </c>
      <c r="D623" t="n">
        <v>0.0011</v>
      </c>
      <c r="E623" t="inlineStr">
        <is>
          <t>OH</t>
        </is>
      </c>
      <c r="F623" t="inlineStr">
        <is>
          <t>Review</t>
        </is>
      </c>
      <c r="G623" t="inlineStr">
        <is>
          <t>Verify against product UX/business rules before exposing</t>
        </is>
      </c>
    </row>
    <row r="624">
      <c r="A624" t="inlineStr">
        <is>
          <t>Atap Baja Ringan</t>
        </is>
      </c>
      <c r="B624" t="inlineStr">
        <is>
          <t>N63</t>
        </is>
      </c>
      <c r="C624" t="inlineStr">
        <is>
          <t>m</t>
        </is>
      </c>
      <c r="D624" t="n">
        <v>1</v>
      </c>
      <c r="E624" t="inlineStr">
        <is>
          <t>m</t>
        </is>
      </c>
      <c r="F624" t="inlineStr">
        <is>
          <t>Review</t>
        </is>
      </c>
      <c r="G624" t="inlineStr">
        <is>
          <t>Verify against product UX/business rules before exposing</t>
        </is>
      </c>
    </row>
    <row r="625">
      <c r="A625" t="inlineStr">
        <is>
          <t>Atap Baja Ringan</t>
        </is>
      </c>
      <c r="B625" t="inlineStr">
        <is>
          <t>Q63</t>
        </is>
      </c>
      <c r="C625" t="inlineStr">
        <is>
          <t>m | m</t>
        </is>
      </c>
      <c r="D625" t="n">
        <v>10</v>
      </c>
      <c r="E625" t="inlineStr">
        <is>
          <t>m</t>
        </is>
      </c>
      <c r="F625" t="inlineStr">
        <is>
          <t>Review</t>
        </is>
      </c>
      <c r="G625" t="inlineStr">
        <is>
          <t>Verify against product UX/business rules before exposing</t>
        </is>
      </c>
    </row>
    <row r="626">
      <c r="A626" t="inlineStr">
        <is>
          <t>Atap Baja Ringan</t>
        </is>
      </c>
      <c r="B626" t="inlineStr">
        <is>
          <t>D64</t>
        </is>
      </c>
      <c r="C626" t="inlineStr">
        <is>
          <t>Mandor | OH</t>
        </is>
      </c>
      <c r="D626" t="n">
        <v>0.0004</v>
      </c>
      <c r="E626" t="inlineStr">
        <is>
          <t>OH</t>
        </is>
      </c>
      <c r="F626" t="inlineStr">
        <is>
          <t>Review</t>
        </is>
      </c>
      <c r="G626" t="inlineStr">
        <is>
          <t>Verify against product UX/business rules before exposing</t>
        </is>
      </c>
    </row>
    <row r="627">
      <c r="A627" t="inlineStr">
        <is>
          <t>Atap Baja Ringan</t>
        </is>
      </c>
      <c r="B627" t="inlineStr">
        <is>
          <t>N64</t>
        </is>
      </c>
      <c r="C627" t="inlineStr">
        <is>
          <t>m</t>
        </is>
      </c>
      <c r="D627" t="n">
        <v>2</v>
      </c>
      <c r="E627" t="inlineStr">
        <is>
          <t>m</t>
        </is>
      </c>
      <c r="F627" t="inlineStr">
        <is>
          <t>Review</t>
        </is>
      </c>
      <c r="G627" t="inlineStr">
        <is>
          <t>Verify against product UX/business rules before exposing</t>
        </is>
      </c>
    </row>
    <row r="628">
      <c r="A628" t="inlineStr">
        <is>
          <t>Atap Baja Ringan</t>
        </is>
      </c>
      <c r="B628" t="inlineStr">
        <is>
          <t>Q64</t>
        </is>
      </c>
      <c r="C628" t="inlineStr">
        <is>
          <t>m | m</t>
        </is>
      </c>
      <c r="D628" t="n">
        <v>11</v>
      </c>
      <c r="E628" t="inlineStr">
        <is>
          <t>m</t>
        </is>
      </c>
      <c r="F628" t="inlineStr">
        <is>
          <t>Review</t>
        </is>
      </c>
      <c r="G628" t="inlineStr">
        <is>
          <t>Verify against product UX/business rules before exposing</t>
        </is>
      </c>
    </row>
    <row r="629">
      <c r="A629" t="inlineStr">
        <is>
          <t>Atap Baja Ringan</t>
        </is>
      </c>
      <c r="B629" t="inlineStr">
        <is>
          <t>N65</t>
        </is>
      </c>
      <c r="C629" t="inlineStr">
        <is>
          <t>m</t>
        </is>
      </c>
      <c r="D629" t="n">
        <v>3</v>
      </c>
      <c r="E629" t="inlineStr">
        <is>
          <t>m</t>
        </is>
      </c>
      <c r="F629" t="inlineStr">
        <is>
          <t>Review</t>
        </is>
      </c>
      <c r="G629" t="inlineStr">
        <is>
          <t>Verify against product UX/business rules before exposing</t>
        </is>
      </c>
    </row>
    <row r="630">
      <c r="A630" t="inlineStr">
        <is>
          <t>Atap Baja Ringan</t>
        </is>
      </c>
      <c r="B630" t="inlineStr">
        <is>
          <t>Q65</t>
        </is>
      </c>
      <c r="C630" t="inlineStr">
        <is>
          <t>m | m</t>
        </is>
      </c>
      <c r="D630" t="n">
        <v>12</v>
      </c>
      <c r="E630" t="inlineStr">
        <is>
          <t>m</t>
        </is>
      </c>
      <c r="F630" t="inlineStr">
        <is>
          <t>Review</t>
        </is>
      </c>
      <c r="G630" t="inlineStr">
        <is>
          <t>Verify against product UX/business rules before exposing</t>
        </is>
      </c>
    </row>
    <row r="631">
      <c r="A631" t="inlineStr">
        <is>
          <t>Atap Baja Ringan</t>
        </is>
      </c>
      <c r="B631" t="inlineStr">
        <is>
          <t>D66</t>
        </is>
      </c>
      <c r="C631" t="inlineStr">
        <is>
          <t>Pekerja | OH</t>
        </is>
      </c>
      <c r="D631" t="n">
        <v>0.1333</v>
      </c>
      <c r="E631" t="inlineStr">
        <is>
          <t>OH</t>
        </is>
      </c>
      <c r="F631" t="inlineStr">
        <is>
          <t>Review</t>
        </is>
      </c>
      <c r="G631" t="inlineStr">
        <is>
          <t>Verify against product UX/business rules before exposing</t>
        </is>
      </c>
    </row>
    <row r="632">
      <c r="A632" t="inlineStr">
        <is>
          <t>Atap Baja Ringan</t>
        </is>
      </c>
      <c r="B632" t="inlineStr">
        <is>
          <t>N66</t>
        </is>
      </c>
      <c r="C632" t="inlineStr">
        <is>
          <t>m</t>
        </is>
      </c>
      <c r="D632" t="n">
        <v>4</v>
      </c>
      <c r="E632" t="inlineStr">
        <is>
          <t>m</t>
        </is>
      </c>
      <c r="F632" t="inlineStr">
        <is>
          <t>Review</t>
        </is>
      </c>
      <c r="G632" t="inlineStr">
        <is>
          <t>Verify against product UX/business rules before exposing</t>
        </is>
      </c>
    </row>
    <row r="633">
      <c r="A633" t="inlineStr">
        <is>
          <t>Atap Baja Ringan</t>
        </is>
      </c>
      <c r="B633" t="inlineStr">
        <is>
          <t>Q66</t>
        </is>
      </c>
      <c r="C633" t="inlineStr">
        <is>
          <t>m | m</t>
        </is>
      </c>
      <c r="D633" t="n">
        <v>13</v>
      </c>
      <c r="E633" t="inlineStr">
        <is>
          <t>m</t>
        </is>
      </c>
      <c r="F633" t="inlineStr">
        <is>
          <t>Review</t>
        </is>
      </c>
      <c r="G633" t="inlineStr">
        <is>
          <t>Verify against product UX/business rules before exposing</t>
        </is>
      </c>
    </row>
    <row r="634">
      <c r="A634" t="inlineStr">
        <is>
          <t>Atap Baja Ringan</t>
        </is>
      </c>
      <c r="B634" t="inlineStr">
        <is>
          <t>W66</t>
        </is>
      </c>
      <c r="C634" t="inlineStr">
        <is>
          <t>Sambungan H | x</t>
        </is>
      </c>
      <c r="D634" t="n">
        <v>1</v>
      </c>
      <c r="E634" t="inlineStr"/>
      <c r="F634" t="inlineStr">
        <is>
          <t>Review</t>
        </is>
      </c>
      <c r="G634" t="inlineStr">
        <is>
          <t>Verify against product UX/business rules before exposing</t>
        </is>
      </c>
    </row>
    <row r="635">
      <c r="A635" t="inlineStr">
        <is>
          <t>Atap Baja Ringan</t>
        </is>
      </c>
      <c r="B635" t="inlineStr">
        <is>
          <t>Y66</t>
        </is>
      </c>
      <c r="C635" t="inlineStr">
        <is>
          <t>x</t>
        </is>
      </c>
      <c r="D635" t="n">
        <v>0.5</v>
      </c>
      <c r="E635" t="inlineStr">
        <is>
          <t>m</t>
        </is>
      </c>
      <c r="F635" t="inlineStr">
        <is>
          <t>Review</t>
        </is>
      </c>
      <c r="G635" t="inlineStr">
        <is>
          <t>Verify against product UX/business rules before exposing</t>
        </is>
      </c>
    </row>
    <row r="636">
      <c r="A636" t="inlineStr">
        <is>
          <t>Atap Baja Ringan</t>
        </is>
      </c>
      <c r="B636" t="inlineStr">
        <is>
          <t>D67</t>
        </is>
      </c>
      <c r="C636" t="inlineStr">
        <is>
          <t>Tukang | OH</t>
        </is>
      </c>
      <c r="D636" t="n">
        <v>0.0667</v>
      </c>
      <c r="E636" t="inlineStr">
        <is>
          <t>OH</t>
        </is>
      </c>
      <c r="F636" t="inlineStr">
        <is>
          <t>Review</t>
        </is>
      </c>
      <c r="G636" t="inlineStr">
        <is>
          <t>Verify against product UX/business rules before exposing</t>
        </is>
      </c>
    </row>
    <row r="637">
      <c r="A637" t="inlineStr">
        <is>
          <t>Atap Baja Ringan</t>
        </is>
      </c>
      <c r="B637" t="inlineStr">
        <is>
          <t>N67</t>
        </is>
      </c>
      <c r="C637" t="inlineStr">
        <is>
          <t>m</t>
        </is>
      </c>
      <c r="D637" t="n">
        <v>5</v>
      </c>
      <c r="E637" t="inlineStr">
        <is>
          <t>m</t>
        </is>
      </c>
      <c r="F637" t="inlineStr">
        <is>
          <t>Review</t>
        </is>
      </c>
      <c r="G637" t="inlineStr">
        <is>
          <t>Verify against product UX/business rules before exposing</t>
        </is>
      </c>
    </row>
    <row r="638">
      <c r="A638" t="inlineStr">
        <is>
          <t>Atap Baja Ringan</t>
        </is>
      </c>
      <c r="B638" t="inlineStr">
        <is>
          <t>Q67</t>
        </is>
      </c>
      <c r="C638" t="inlineStr">
        <is>
          <t>m | m</t>
        </is>
      </c>
      <c r="D638" t="n">
        <v>14</v>
      </c>
      <c r="E638" t="inlineStr">
        <is>
          <t>m</t>
        </is>
      </c>
      <c r="F638" t="inlineStr">
        <is>
          <t>Review</t>
        </is>
      </c>
      <c r="G638" t="inlineStr">
        <is>
          <t>Verify against product UX/business rules before exposing</t>
        </is>
      </c>
    </row>
    <row r="639">
      <c r="A639" t="inlineStr">
        <is>
          <t>Atap Baja Ringan</t>
        </is>
      </c>
      <c r="B639" t="inlineStr">
        <is>
          <t>Y67</t>
        </is>
      </c>
      <c r="C639" t="inlineStr">
        <is>
          <t>x</t>
        </is>
      </c>
      <c r="D639" t="n">
        <v>0.1</v>
      </c>
      <c r="E639" t="inlineStr">
        <is>
          <t>m</t>
        </is>
      </c>
      <c r="F639" t="inlineStr">
        <is>
          <t>Review</t>
        </is>
      </c>
      <c r="G639" t="inlineStr">
        <is>
          <t>Verify against product UX/business rules before exposing</t>
        </is>
      </c>
    </row>
    <row r="640">
      <c r="A640" t="inlineStr">
        <is>
          <t>Atap Baja Ringan</t>
        </is>
      </c>
      <c r="B640" t="inlineStr">
        <is>
          <t>D68</t>
        </is>
      </c>
      <c r="C640" t="inlineStr">
        <is>
          <t>Kepala Tukang | OH</t>
        </is>
      </c>
      <c r="D640" t="n">
        <v>0.0067</v>
      </c>
      <c r="E640" t="inlineStr">
        <is>
          <t>OH</t>
        </is>
      </c>
      <c r="F640" t="inlineStr">
        <is>
          <t>Review</t>
        </is>
      </c>
      <c r="G640" t="inlineStr">
        <is>
          <t>Verify against product UX/business rules before exposing</t>
        </is>
      </c>
    </row>
    <row r="641">
      <c r="A641" t="inlineStr">
        <is>
          <t>Atap Baja Ringan</t>
        </is>
      </c>
      <c r="B641" t="inlineStr">
        <is>
          <t>N68</t>
        </is>
      </c>
      <c r="C641" t="inlineStr">
        <is>
          <t>m</t>
        </is>
      </c>
      <c r="D641" t="n">
        <v>6</v>
      </c>
      <c r="E641" t="inlineStr">
        <is>
          <t>m</t>
        </is>
      </c>
      <c r="F641" t="inlineStr">
        <is>
          <t>Review</t>
        </is>
      </c>
      <c r="G641" t="inlineStr">
        <is>
          <t>Verify against product UX/business rules before exposing</t>
        </is>
      </c>
    </row>
    <row r="642">
      <c r="A642" t="inlineStr">
        <is>
          <t>Atap Baja Ringan</t>
        </is>
      </c>
      <c r="B642" t="inlineStr">
        <is>
          <t>Q68</t>
        </is>
      </c>
      <c r="C642" t="inlineStr">
        <is>
          <t>m | m</t>
        </is>
      </c>
      <c r="D642" t="n">
        <v>15</v>
      </c>
      <c r="E642" t="inlineStr">
        <is>
          <t>m</t>
        </is>
      </c>
      <c r="F642" t="inlineStr">
        <is>
          <t>Review</t>
        </is>
      </c>
      <c r="G642" t="inlineStr">
        <is>
          <t>Verify against product UX/business rules before exposing</t>
        </is>
      </c>
    </row>
    <row r="643">
      <c r="A643" t="inlineStr">
        <is>
          <t>Atap Baja Ringan</t>
        </is>
      </c>
      <c r="B643" t="inlineStr">
        <is>
          <t>Y68</t>
        </is>
      </c>
      <c r="C643" t="inlineStr">
        <is>
          <t>x</t>
        </is>
      </c>
      <c r="D643" t="n">
        <v>0.1</v>
      </c>
      <c r="E643" t="inlineStr">
        <is>
          <t>m</t>
        </is>
      </c>
      <c r="F643" t="inlineStr">
        <is>
          <t>Review</t>
        </is>
      </c>
      <c r="G643" t="inlineStr">
        <is>
          <t>Verify against product UX/business rules before exposing</t>
        </is>
      </c>
    </row>
    <row r="644">
      <c r="A644" t="inlineStr">
        <is>
          <t>Atap Baja Ringan</t>
        </is>
      </c>
      <c r="B644" t="inlineStr">
        <is>
          <t>D69</t>
        </is>
      </c>
      <c r="C644" t="inlineStr">
        <is>
          <t>Mandor | OH</t>
        </is>
      </c>
      <c r="D644" t="n">
        <v>0.0022</v>
      </c>
      <c r="E644" t="inlineStr">
        <is>
          <t>OH</t>
        </is>
      </c>
      <c r="F644" t="inlineStr">
        <is>
          <t>Review</t>
        </is>
      </c>
      <c r="G644" t="inlineStr">
        <is>
          <t>Verify against product UX/business rules before exposing</t>
        </is>
      </c>
    </row>
    <row r="645">
      <c r="A645" t="inlineStr">
        <is>
          <t>Atap Baja Ringan</t>
        </is>
      </c>
      <c r="B645" t="inlineStr">
        <is>
          <t>N69</t>
        </is>
      </c>
      <c r="C645" t="inlineStr">
        <is>
          <t>m</t>
        </is>
      </c>
      <c r="D645" t="n">
        <v>7</v>
      </c>
      <c r="E645" t="inlineStr">
        <is>
          <t>m</t>
        </is>
      </c>
      <c r="F645" t="inlineStr">
        <is>
          <t>Review</t>
        </is>
      </c>
      <c r="G645" t="inlineStr">
        <is>
          <t>Verify against product UX/business rules before exposing</t>
        </is>
      </c>
    </row>
    <row r="646">
      <c r="A646" t="inlineStr">
        <is>
          <t>Atap Baja Ringan</t>
        </is>
      </c>
      <c r="B646" t="inlineStr">
        <is>
          <t>Q69</t>
        </is>
      </c>
      <c r="C646" t="inlineStr">
        <is>
          <t>m | m</t>
        </is>
      </c>
      <c r="D646" t="n">
        <v>16</v>
      </c>
      <c r="E646" t="inlineStr">
        <is>
          <t>m</t>
        </is>
      </c>
      <c r="F646" t="inlineStr">
        <is>
          <t>Review</t>
        </is>
      </c>
      <c r="G646" t="inlineStr">
        <is>
          <t>Verify against product UX/business rules before exposing</t>
        </is>
      </c>
    </row>
    <row r="647">
      <c r="A647" t="inlineStr">
        <is>
          <t>Atap Baja Ringan</t>
        </is>
      </c>
      <c r="B647" t="inlineStr">
        <is>
          <t>Y69</t>
        </is>
      </c>
      <c r="C647" t="inlineStr">
        <is>
          <t>x</t>
        </is>
      </c>
      <c r="D647" t="n">
        <v>0.1</v>
      </c>
      <c r="E647" t="inlineStr">
        <is>
          <t>m</t>
        </is>
      </c>
      <c r="F647" t="inlineStr">
        <is>
          <t>Review</t>
        </is>
      </c>
      <c r="G647" t="inlineStr">
        <is>
          <t>Verify against product UX/business rules before exposing</t>
        </is>
      </c>
    </row>
    <row r="648">
      <c r="A648" t="inlineStr">
        <is>
          <t>Atap Baja Ringan</t>
        </is>
      </c>
      <c r="B648" t="inlineStr">
        <is>
          <t>N70</t>
        </is>
      </c>
      <c r="C648" t="inlineStr">
        <is>
          <t>m</t>
        </is>
      </c>
      <c r="D648" t="n">
        <v>8</v>
      </c>
      <c r="E648" t="inlineStr">
        <is>
          <t>m</t>
        </is>
      </c>
      <c r="F648" t="inlineStr">
        <is>
          <t>Review</t>
        </is>
      </c>
      <c r="G648" t="inlineStr">
        <is>
          <t>Verify against product UX/business rules before exposing</t>
        </is>
      </c>
    </row>
    <row r="649">
      <c r="A649" t="inlineStr">
        <is>
          <t>Atap Baja Ringan</t>
        </is>
      </c>
      <c r="B649" t="inlineStr">
        <is>
          <t>Q70</t>
        </is>
      </c>
      <c r="C649" t="inlineStr">
        <is>
          <t>m | m</t>
        </is>
      </c>
      <c r="D649" t="n">
        <v>17</v>
      </c>
      <c r="E649" t="inlineStr">
        <is>
          <t>m</t>
        </is>
      </c>
      <c r="F649" t="inlineStr">
        <is>
          <t>Review</t>
        </is>
      </c>
      <c r="G649" t="inlineStr">
        <is>
          <t>Verify against product UX/business rules before exposing</t>
        </is>
      </c>
    </row>
    <row r="650">
      <c r="A650" t="inlineStr">
        <is>
          <t>Atap Baja Ringan</t>
        </is>
      </c>
      <c r="B650" t="inlineStr">
        <is>
          <t>D71</t>
        </is>
      </c>
      <c r="C650" t="inlineStr">
        <is>
          <t>Pekerja | OH</t>
        </is>
      </c>
      <c r="D650" t="n">
        <v>0.25</v>
      </c>
      <c r="E650" t="inlineStr">
        <is>
          <t>OH</t>
        </is>
      </c>
      <c r="F650" t="inlineStr">
        <is>
          <t>Review</t>
        </is>
      </c>
      <c r="G650" t="inlineStr">
        <is>
          <t>Verify against product UX/business rules before exposing</t>
        </is>
      </c>
    </row>
    <row r="651">
      <c r="A651" t="inlineStr">
        <is>
          <t>Atap Baja Ringan</t>
        </is>
      </c>
      <c r="B651" t="inlineStr">
        <is>
          <t>N71</t>
        </is>
      </c>
      <c r="C651" t="inlineStr">
        <is>
          <t>m</t>
        </is>
      </c>
      <c r="D651" t="n">
        <v>9</v>
      </c>
      <c r="E651" t="inlineStr">
        <is>
          <t>m</t>
        </is>
      </c>
      <c r="F651" t="inlineStr">
        <is>
          <t>Review</t>
        </is>
      </c>
      <c r="G651" t="inlineStr">
        <is>
          <t>Verify against product UX/business rules before exposing</t>
        </is>
      </c>
    </row>
    <row r="652">
      <c r="A652" t="inlineStr">
        <is>
          <t>Atap Baja Ringan</t>
        </is>
      </c>
      <c r="B652" t="inlineStr">
        <is>
          <t>Q71</t>
        </is>
      </c>
      <c r="C652" t="inlineStr">
        <is>
          <t>m | m</t>
        </is>
      </c>
      <c r="D652" t="n">
        <v>18</v>
      </c>
      <c r="E652" t="inlineStr">
        <is>
          <t>m</t>
        </is>
      </c>
      <c r="F652" t="inlineStr">
        <is>
          <t>Review</t>
        </is>
      </c>
      <c r="G652" t="inlineStr">
        <is>
          <t>Verify against product UX/business rules before exposing</t>
        </is>
      </c>
    </row>
    <row r="653">
      <c r="A653" t="inlineStr">
        <is>
          <t>Atap Baja Ringan</t>
        </is>
      </c>
      <c r="B653" t="inlineStr">
        <is>
          <t>D72</t>
        </is>
      </c>
      <c r="C653" t="inlineStr">
        <is>
          <t>Tukang | OH</t>
        </is>
      </c>
      <c r="D653" t="n">
        <v>0.15</v>
      </c>
      <c r="E653" t="inlineStr">
        <is>
          <t>OH</t>
        </is>
      </c>
      <c r="F653" t="inlineStr">
        <is>
          <t>Review</t>
        </is>
      </c>
      <c r="G653" t="inlineStr">
        <is>
          <t>Verify against product UX/business rules before exposing</t>
        </is>
      </c>
    </row>
    <row r="654">
      <c r="A654" t="inlineStr">
        <is>
          <t>Atap Baja Ringan</t>
        </is>
      </c>
      <c r="B654" t="inlineStr">
        <is>
          <t>D73</t>
        </is>
      </c>
      <c r="C654" t="inlineStr">
        <is>
          <t>Kepala Tukang | OH</t>
        </is>
      </c>
      <c r="D654" t="n">
        <v>0.015</v>
      </c>
      <c r="E654" t="inlineStr">
        <is>
          <t>OH</t>
        </is>
      </c>
      <c r="F654" t="inlineStr">
        <is>
          <t>Review</t>
        </is>
      </c>
      <c r="G654" t="inlineStr">
        <is>
          <t>Verify against product UX/business rules before exposing</t>
        </is>
      </c>
    </row>
    <row r="655">
      <c r="A655" t="inlineStr">
        <is>
          <t>Atap Baja Ringan</t>
        </is>
      </c>
      <c r="B655" t="inlineStr">
        <is>
          <t>D74</t>
        </is>
      </c>
      <c r="C655" t="inlineStr">
        <is>
          <t>Mandor | OH</t>
        </is>
      </c>
      <c r="D655" t="n">
        <v>0.005</v>
      </c>
      <c r="E655" t="inlineStr">
        <is>
          <t>OH</t>
        </is>
      </c>
      <c r="F655" t="inlineStr">
        <is>
          <t>Review</t>
        </is>
      </c>
      <c r="G655" t="inlineStr">
        <is>
          <t>Verify against product UX/business rules before exposing</t>
        </is>
      </c>
    </row>
    <row r="656">
      <c r="A656" t="inlineStr">
        <is>
          <t>Atap Baja Ringan</t>
        </is>
      </c>
      <c r="B656" t="inlineStr">
        <is>
          <t>D76</t>
        </is>
      </c>
      <c r="C656" t="inlineStr">
        <is>
          <t>Pekerja | OH</t>
        </is>
      </c>
      <c r="D656" t="n">
        <v>0.1</v>
      </c>
      <c r="E656" t="inlineStr">
        <is>
          <t>OH</t>
        </is>
      </c>
      <c r="F656" t="inlineStr">
        <is>
          <t>Review</t>
        </is>
      </c>
      <c r="G656" t="inlineStr">
        <is>
          <t>Verify against product UX/business rules before exposing</t>
        </is>
      </c>
    </row>
    <row r="657">
      <c r="A657" t="inlineStr">
        <is>
          <t>Atap Baja Ringan</t>
        </is>
      </c>
      <c r="B657" t="inlineStr">
        <is>
          <t>Z76</t>
        </is>
      </c>
      <c r="C657" t="inlineStr">
        <is>
          <t>x</t>
        </is>
      </c>
      <c r="D657" t="n">
        <v>3</v>
      </c>
      <c r="E657" t="inlineStr">
        <is>
          <t>bh</t>
        </is>
      </c>
      <c r="F657" t="inlineStr">
        <is>
          <t>Review</t>
        </is>
      </c>
      <c r="G657" t="inlineStr">
        <is>
          <t>Verify against product UX/business rules before exposing</t>
        </is>
      </c>
    </row>
    <row r="658">
      <c r="A658" t="inlineStr">
        <is>
          <t>Atap Baja Ringan</t>
        </is>
      </c>
      <c r="B658" t="inlineStr">
        <is>
          <t>D77</t>
        </is>
      </c>
      <c r="C658" t="inlineStr">
        <is>
          <t>Tukang | OH</t>
        </is>
      </c>
      <c r="D658" t="n">
        <v>0.2</v>
      </c>
      <c r="E658" t="inlineStr">
        <is>
          <t>OH</t>
        </is>
      </c>
      <c r="F658" t="inlineStr">
        <is>
          <t>Review</t>
        </is>
      </c>
      <c r="G658" t="inlineStr">
        <is>
          <t>Verify against product UX/business rules before exposing</t>
        </is>
      </c>
    </row>
    <row r="659">
      <c r="A659" t="inlineStr">
        <is>
          <t>Atap Baja Ringan</t>
        </is>
      </c>
      <c r="B659" t="inlineStr">
        <is>
          <t>N77</t>
        </is>
      </c>
      <c r="C659" t="inlineStr">
        <is>
          <t>m</t>
        </is>
      </c>
      <c r="D659" t="n">
        <v>1</v>
      </c>
      <c r="E659" t="inlineStr">
        <is>
          <t>m</t>
        </is>
      </c>
      <c r="F659" t="inlineStr">
        <is>
          <t>Review</t>
        </is>
      </c>
      <c r="G659" t="inlineStr">
        <is>
          <t>Verify against product UX/business rules before exposing</t>
        </is>
      </c>
    </row>
    <row r="660">
      <c r="A660" t="inlineStr">
        <is>
          <t>Atap Baja Ringan</t>
        </is>
      </c>
      <c r="B660" t="inlineStr">
        <is>
          <t>Q77</t>
        </is>
      </c>
      <c r="C660" t="inlineStr">
        <is>
          <t>m | m</t>
        </is>
      </c>
      <c r="D660" t="n">
        <v>10</v>
      </c>
      <c r="E660" t="inlineStr">
        <is>
          <t>m</t>
        </is>
      </c>
      <c r="F660" t="inlineStr">
        <is>
          <t>Review</t>
        </is>
      </c>
      <c r="G660" t="inlineStr">
        <is>
          <t>Verify against product UX/business rules before exposing</t>
        </is>
      </c>
    </row>
    <row r="661">
      <c r="A661" t="inlineStr">
        <is>
          <t>Atap Baja Ringan</t>
        </is>
      </c>
      <c r="B661" t="inlineStr">
        <is>
          <t>Z77</t>
        </is>
      </c>
      <c r="C661" t="inlineStr">
        <is>
          <t>x</t>
        </is>
      </c>
      <c r="D661" t="n">
        <v>3</v>
      </c>
      <c r="E661" t="inlineStr">
        <is>
          <t>bh</t>
        </is>
      </c>
      <c r="F661" t="inlineStr">
        <is>
          <t>Review</t>
        </is>
      </c>
      <c r="G661" t="inlineStr">
        <is>
          <t>Verify against product UX/business rules before exposing</t>
        </is>
      </c>
    </row>
    <row r="662">
      <c r="A662" t="inlineStr">
        <is>
          <t>Atap Baja Ringan</t>
        </is>
      </c>
      <c r="B662" t="inlineStr">
        <is>
          <t>D78</t>
        </is>
      </c>
      <c r="C662" t="inlineStr">
        <is>
          <t>Kepala Tukang | OH</t>
        </is>
      </c>
      <c r="D662" t="n">
        <v>0.02</v>
      </c>
      <c r="E662" t="inlineStr">
        <is>
          <t>OH</t>
        </is>
      </c>
      <c r="F662" t="inlineStr">
        <is>
          <t>Review</t>
        </is>
      </c>
      <c r="G662" t="inlineStr">
        <is>
          <t>Verify against product UX/business rules before exposing</t>
        </is>
      </c>
    </row>
    <row r="663">
      <c r="A663" t="inlineStr">
        <is>
          <t>Atap Baja Ringan</t>
        </is>
      </c>
      <c r="B663" t="inlineStr">
        <is>
          <t>N78</t>
        </is>
      </c>
      <c r="C663" t="inlineStr">
        <is>
          <t>m</t>
        </is>
      </c>
      <c r="D663" t="n">
        <v>2</v>
      </c>
      <c r="E663" t="inlineStr">
        <is>
          <t>m</t>
        </is>
      </c>
      <c r="F663" t="inlineStr">
        <is>
          <t>Review</t>
        </is>
      </c>
      <c r="G663" t="inlineStr">
        <is>
          <t>Verify against product UX/business rules before exposing</t>
        </is>
      </c>
    </row>
    <row r="664">
      <c r="A664" t="inlineStr">
        <is>
          <t>Atap Baja Ringan</t>
        </is>
      </c>
      <c r="B664" t="inlineStr">
        <is>
          <t>Q78</t>
        </is>
      </c>
      <c r="C664" t="inlineStr">
        <is>
          <t>m | m</t>
        </is>
      </c>
      <c r="D664" t="n">
        <v>11</v>
      </c>
      <c r="E664" t="inlineStr">
        <is>
          <t>m</t>
        </is>
      </c>
      <c r="F664" t="inlineStr">
        <is>
          <t>Review</t>
        </is>
      </c>
      <c r="G664" t="inlineStr">
        <is>
          <t>Verify against product UX/business rules before exposing</t>
        </is>
      </c>
    </row>
    <row r="665">
      <c r="A665" t="inlineStr">
        <is>
          <t>Atap Baja Ringan</t>
        </is>
      </c>
      <c r="B665" t="inlineStr">
        <is>
          <t>Z78</t>
        </is>
      </c>
      <c r="C665" t="inlineStr">
        <is>
          <t>x</t>
        </is>
      </c>
      <c r="D665" t="n">
        <v>3</v>
      </c>
      <c r="E665" t="inlineStr">
        <is>
          <t>bh</t>
        </is>
      </c>
      <c r="F665" t="inlineStr">
        <is>
          <t>Review</t>
        </is>
      </c>
      <c r="G665" t="inlineStr">
        <is>
          <t>Verify against product UX/business rules before exposing</t>
        </is>
      </c>
    </row>
    <row r="666">
      <c r="A666" t="inlineStr">
        <is>
          <t>Atap Baja Ringan</t>
        </is>
      </c>
      <c r="B666" t="inlineStr">
        <is>
          <t>D79</t>
        </is>
      </c>
      <c r="C666" t="inlineStr">
        <is>
          <t>Mandor | OH</t>
        </is>
      </c>
      <c r="D666" t="n">
        <v>0.0067</v>
      </c>
      <c r="E666" t="inlineStr">
        <is>
          <t>OH</t>
        </is>
      </c>
      <c r="F666" t="inlineStr">
        <is>
          <t>Review</t>
        </is>
      </c>
      <c r="G666" t="inlineStr">
        <is>
          <t>Verify against product UX/business rules before exposing</t>
        </is>
      </c>
    </row>
    <row r="667">
      <c r="A667" t="inlineStr">
        <is>
          <t>Atap Baja Ringan</t>
        </is>
      </c>
      <c r="B667" t="inlineStr">
        <is>
          <t>N79</t>
        </is>
      </c>
      <c r="C667" t="inlineStr">
        <is>
          <t>m</t>
        </is>
      </c>
      <c r="D667" t="n">
        <v>3</v>
      </c>
      <c r="E667" t="inlineStr">
        <is>
          <t>m</t>
        </is>
      </c>
      <c r="F667" t="inlineStr">
        <is>
          <t>Review</t>
        </is>
      </c>
      <c r="G667" t="inlineStr">
        <is>
          <t>Verify against product UX/business rules before exposing</t>
        </is>
      </c>
    </row>
    <row r="668">
      <c r="A668" t="inlineStr">
        <is>
          <t>Atap Baja Ringan</t>
        </is>
      </c>
      <c r="B668" t="inlineStr">
        <is>
          <t>Q79</t>
        </is>
      </c>
      <c r="C668" t="inlineStr">
        <is>
          <t>m | m</t>
        </is>
      </c>
      <c r="D668" t="n">
        <v>12</v>
      </c>
      <c r="E668" t="inlineStr">
        <is>
          <t>m</t>
        </is>
      </c>
      <c r="F668" t="inlineStr">
        <is>
          <t>Review</t>
        </is>
      </c>
      <c r="G668" t="inlineStr">
        <is>
          <t>Verify against product UX/business rules before exposing</t>
        </is>
      </c>
    </row>
    <row r="669">
      <c r="A669" t="inlineStr">
        <is>
          <t>Atap Baja Ringan</t>
        </is>
      </c>
      <c r="B669" t="inlineStr">
        <is>
          <t>Z79</t>
        </is>
      </c>
      <c r="C669" t="inlineStr">
        <is>
          <t>x</t>
        </is>
      </c>
      <c r="D669" t="n">
        <v>3</v>
      </c>
      <c r="E669" t="inlineStr">
        <is>
          <t>bh</t>
        </is>
      </c>
      <c r="F669" t="inlineStr">
        <is>
          <t>Review</t>
        </is>
      </c>
      <c r="G669" t="inlineStr">
        <is>
          <t>Verify against product UX/business rules before exposing</t>
        </is>
      </c>
    </row>
    <row r="670">
      <c r="A670" t="inlineStr">
        <is>
          <t>Atap Baja Ringan</t>
        </is>
      </c>
      <c r="B670" t="inlineStr">
        <is>
          <t>N80</t>
        </is>
      </c>
      <c r="C670" t="inlineStr">
        <is>
          <t>m</t>
        </is>
      </c>
      <c r="D670" t="n">
        <v>4</v>
      </c>
      <c r="E670" t="inlineStr">
        <is>
          <t>m</t>
        </is>
      </c>
      <c r="F670" t="inlineStr">
        <is>
          <t>Review</t>
        </is>
      </c>
      <c r="G670" t="inlineStr">
        <is>
          <t>Verify against product UX/business rules before exposing</t>
        </is>
      </c>
    </row>
    <row r="671">
      <c r="A671" t="inlineStr">
        <is>
          <t>Atap Baja Ringan</t>
        </is>
      </c>
      <c r="B671" t="inlineStr">
        <is>
          <t>Q80</t>
        </is>
      </c>
      <c r="C671" t="inlineStr">
        <is>
          <t>m | m</t>
        </is>
      </c>
      <c r="D671" t="n">
        <v>13</v>
      </c>
      <c r="E671" t="inlineStr">
        <is>
          <t>m</t>
        </is>
      </c>
      <c r="F671" t="inlineStr">
        <is>
          <t>Review</t>
        </is>
      </c>
      <c r="G671" t="inlineStr">
        <is>
          <t>Verify against product UX/business rules before exposing</t>
        </is>
      </c>
    </row>
    <row r="672">
      <c r="A672" t="inlineStr">
        <is>
          <t>Atap Baja Ringan</t>
        </is>
      </c>
      <c r="B672" t="inlineStr">
        <is>
          <t>Z80</t>
        </is>
      </c>
      <c r="C672" t="inlineStr">
        <is>
          <t>x</t>
        </is>
      </c>
      <c r="D672" t="n">
        <v>3</v>
      </c>
      <c r="E672" t="inlineStr">
        <is>
          <t>bh</t>
        </is>
      </c>
      <c r="F672" t="inlineStr">
        <is>
          <t>Review</t>
        </is>
      </c>
      <c r="G672" t="inlineStr">
        <is>
          <t>Verify against product UX/business rules before exposing</t>
        </is>
      </c>
    </row>
    <row r="673">
      <c r="A673" t="inlineStr">
        <is>
          <t>Atap Baja Ringan</t>
        </is>
      </c>
      <c r="B673" t="inlineStr">
        <is>
          <t>N81</t>
        </is>
      </c>
      <c r="C673" t="inlineStr">
        <is>
          <t>m</t>
        </is>
      </c>
      <c r="D673" t="n">
        <v>5</v>
      </c>
      <c r="E673" t="inlineStr">
        <is>
          <t>m</t>
        </is>
      </c>
      <c r="F673" t="inlineStr">
        <is>
          <t>Review</t>
        </is>
      </c>
      <c r="G673" t="inlineStr">
        <is>
          <t>Verify against product UX/business rules before exposing</t>
        </is>
      </c>
    </row>
    <row r="674">
      <c r="A674" t="inlineStr">
        <is>
          <t>Atap Baja Ringan</t>
        </is>
      </c>
      <c r="B674" t="inlineStr">
        <is>
          <t>Q81</t>
        </is>
      </c>
      <c r="C674" t="inlineStr">
        <is>
          <t>m | m</t>
        </is>
      </c>
      <c r="D674" t="n">
        <v>14</v>
      </c>
      <c r="E674" t="inlineStr">
        <is>
          <t>m</t>
        </is>
      </c>
      <c r="F674" t="inlineStr">
        <is>
          <t>Review</t>
        </is>
      </c>
      <c r="G674" t="inlineStr">
        <is>
          <t>Verify against product UX/business rules before exposing</t>
        </is>
      </c>
    </row>
    <row r="675">
      <c r="A675" t="inlineStr">
        <is>
          <t>Atap Baja Ringan</t>
        </is>
      </c>
      <c r="B675" t="inlineStr">
        <is>
          <t>D82</t>
        </is>
      </c>
      <c r="C675" t="inlineStr">
        <is>
          <t>Atap metal lembaran | m²</t>
        </is>
      </c>
      <c r="D675" t="n">
        <v>1.3</v>
      </c>
      <c r="E675" t="inlineStr">
        <is>
          <t>m²</t>
        </is>
      </c>
      <c r="F675" t="inlineStr">
        <is>
          <t>Review</t>
        </is>
      </c>
      <c r="G675" t="inlineStr">
        <is>
          <t>Verify against product UX/business rules before exposing</t>
        </is>
      </c>
    </row>
    <row r="676">
      <c r="A676" t="inlineStr">
        <is>
          <t>Atap Baja Ringan</t>
        </is>
      </c>
      <c r="B676" t="inlineStr">
        <is>
          <t>N82</t>
        </is>
      </c>
      <c r="C676" t="inlineStr">
        <is>
          <t>m</t>
        </is>
      </c>
      <c r="D676" t="n">
        <v>6</v>
      </c>
      <c r="E676" t="inlineStr">
        <is>
          <t>m</t>
        </is>
      </c>
      <c r="F676" t="inlineStr">
        <is>
          <t>Review</t>
        </is>
      </c>
      <c r="G676" t="inlineStr">
        <is>
          <t>Verify against product UX/business rules before exposing</t>
        </is>
      </c>
    </row>
    <row r="677">
      <c r="A677" t="inlineStr">
        <is>
          <t>Atap Baja Ringan</t>
        </is>
      </c>
      <c r="B677" t="inlineStr">
        <is>
          <t>Q82</t>
        </is>
      </c>
      <c r="C677" t="inlineStr">
        <is>
          <t>m | m</t>
        </is>
      </c>
      <c r="D677" t="n">
        <v>15</v>
      </c>
      <c r="E677" t="inlineStr">
        <is>
          <t>m</t>
        </is>
      </c>
      <c r="F677" t="inlineStr">
        <is>
          <t>Review</t>
        </is>
      </c>
      <c r="G677" t="inlineStr">
        <is>
          <t>Verify against product UX/business rules before exposing</t>
        </is>
      </c>
    </row>
    <row r="678">
      <c r="A678" t="inlineStr">
        <is>
          <t>Atap Baja Ringan</t>
        </is>
      </c>
      <c r="B678" t="inlineStr">
        <is>
          <t>Z82</t>
        </is>
      </c>
      <c r="C678" t="inlineStr">
        <is>
          <t>x</t>
        </is>
      </c>
      <c r="D678" t="n">
        <v>1</v>
      </c>
      <c r="E678" t="inlineStr">
        <is>
          <t>bh</t>
        </is>
      </c>
      <c r="F678" t="inlineStr">
        <is>
          <t>Review</t>
        </is>
      </c>
      <c r="G678" t="inlineStr">
        <is>
          <t>Verify against product UX/business rules before exposing</t>
        </is>
      </c>
    </row>
    <row r="679">
      <c r="A679" t="inlineStr">
        <is>
          <t>Atap Baja Ringan</t>
        </is>
      </c>
      <c r="B679" t="inlineStr">
        <is>
          <t>D83</t>
        </is>
      </c>
      <c r="C679" t="inlineStr">
        <is>
          <t>Paku 1 inch | kg</t>
        </is>
      </c>
      <c r="D679" t="n">
        <v>0.05</v>
      </c>
      <c r="E679" t="inlineStr">
        <is>
          <t>kg</t>
        </is>
      </c>
      <c r="F679" t="inlineStr">
        <is>
          <t>Review</t>
        </is>
      </c>
      <c r="G679" t="inlineStr">
        <is>
          <t>Verify against product UX/business rules before exposing</t>
        </is>
      </c>
    </row>
    <row r="680">
      <c r="A680" t="inlineStr">
        <is>
          <t>Atap Baja Ringan</t>
        </is>
      </c>
      <c r="B680" t="inlineStr">
        <is>
          <t>N83</t>
        </is>
      </c>
      <c r="C680" t="inlineStr">
        <is>
          <t>m</t>
        </is>
      </c>
      <c r="D680" t="n">
        <v>7</v>
      </c>
      <c r="E680" t="inlineStr">
        <is>
          <t>m</t>
        </is>
      </c>
      <c r="F680" t="inlineStr">
        <is>
          <t>Review</t>
        </is>
      </c>
      <c r="G680" t="inlineStr">
        <is>
          <t>Verify against product UX/business rules before exposing</t>
        </is>
      </c>
    </row>
    <row r="681">
      <c r="A681" t="inlineStr">
        <is>
          <t>Atap Baja Ringan</t>
        </is>
      </c>
      <c r="B681" t="inlineStr">
        <is>
          <t>Q83</t>
        </is>
      </c>
      <c r="C681" t="inlineStr">
        <is>
          <t>m | m</t>
        </is>
      </c>
      <c r="D681" t="n">
        <v>16</v>
      </c>
      <c r="E681" t="inlineStr">
        <is>
          <t>m</t>
        </is>
      </c>
      <c r="F681" t="inlineStr">
        <is>
          <t>Review</t>
        </is>
      </c>
      <c r="G681" t="inlineStr">
        <is>
          <t>Verify against product UX/business rules before exposing</t>
        </is>
      </c>
    </row>
    <row r="682">
      <c r="A682" t="inlineStr">
        <is>
          <t>Atap Baja Ringan</t>
        </is>
      </c>
      <c r="B682" t="inlineStr">
        <is>
          <t>D84</t>
        </is>
      </c>
      <c r="C682" t="inlineStr">
        <is>
          <t>Nok genteng metal | bh</t>
        </is>
      </c>
      <c r="D682" t="n">
        <v>1.1</v>
      </c>
      <c r="E682" t="inlineStr">
        <is>
          <t>bh</t>
        </is>
      </c>
      <c r="F682" t="inlineStr">
        <is>
          <t>Review</t>
        </is>
      </c>
      <c r="G682" t="inlineStr">
        <is>
          <t>Verify against product UX/business rules before exposing</t>
        </is>
      </c>
    </row>
    <row r="683">
      <c r="A683" t="inlineStr">
        <is>
          <t>Atap Baja Ringan</t>
        </is>
      </c>
      <c r="B683" t="inlineStr">
        <is>
          <t>N84</t>
        </is>
      </c>
      <c r="C683" t="inlineStr">
        <is>
          <t>m</t>
        </is>
      </c>
      <c r="D683" t="n">
        <v>8</v>
      </c>
      <c r="E683" t="inlineStr">
        <is>
          <t>m</t>
        </is>
      </c>
      <c r="F683" t="inlineStr">
        <is>
          <t>Review</t>
        </is>
      </c>
      <c r="G683" t="inlineStr">
        <is>
          <t>Verify against product UX/business rules before exposing</t>
        </is>
      </c>
    </row>
    <row r="684">
      <c r="A684" t="inlineStr">
        <is>
          <t>Atap Baja Ringan</t>
        </is>
      </c>
      <c r="B684" t="inlineStr">
        <is>
          <t>Q84</t>
        </is>
      </c>
      <c r="C684" t="inlineStr">
        <is>
          <t>m | m</t>
        </is>
      </c>
      <c r="D684" t="n">
        <v>17</v>
      </c>
      <c r="E684" t="inlineStr">
        <is>
          <t>m</t>
        </is>
      </c>
      <c r="F684" t="inlineStr">
        <is>
          <t>Review</t>
        </is>
      </c>
      <c r="G684" t="inlineStr">
        <is>
          <t>Verify against product UX/business rules before exposing</t>
        </is>
      </c>
    </row>
    <row r="685">
      <c r="A685" t="inlineStr">
        <is>
          <t>Atap Baja Ringan</t>
        </is>
      </c>
      <c r="B685" t="inlineStr">
        <is>
          <t>D85</t>
        </is>
      </c>
      <c r="C685" t="inlineStr">
        <is>
          <t>Paku sekrup | kg</t>
        </is>
      </c>
      <c r="D685" t="n">
        <v>0.05</v>
      </c>
      <c r="E685" t="inlineStr">
        <is>
          <t>kg</t>
        </is>
      </c>
      <c r="F685" t="inlineStr">
        <is>
          <t>Review</t>
        </is>
      </c>
      <c r="G685" t="inlineStr">
        <is>
          <t>Verify against product UX/business rules before exposing</t>
        </is>
      </c>
    </row>
    <row r="686">
      <c r="A686" t="inlineStr">
        <is>
          <t>Atap Baja Ringan</t>
        </is>
      </c>
      <c r="B686" t="inlineStr">
        <is>
          <t>N85</t>
        </is>
      </c>
      <c r="C686" t="inlineStr">
        <is>
          <t>m</t>
        </is>
      </c>
      <c r="D686" t="n">
        <v>9</v>
      </c>
      <c r="E686" t="inlineStr">
        <is>
          <t>m</t>
        </is>
      </c>
      <c r="F686" t="inlineStr">
        <is>
          <t>Review</t>
        </is>
      </c>
      <c r="G686" t="inlineStr">
        <is>
          <t>Verify against product UX/business rules before exposing</t>
        </is>
      </c>
    </row>
    <row r="687">
      <c r="A687" t="inlineStr">
        <is>
          <t>Atap Baja Ringan</t>
        </is>
      </c>
      <c r="B687" t="inlineStr">
        <is>
          <t>Q85</t>
        </is>
      </c>
      <c r="C687" t="inlineStr">
        <is>
          <t>m | m</t>
        </is>
      </c>
      <c r="D687" t="n">
        <v>18</v>
      </c>
      <c r="E687" t="inlineStr">
        <is>
          <t>m</t>
        </is>
      </c>
      <c r="F687" t="inlineStr">
        <is>
          <t>Review</t>
        </is>
      </c>
      <c r="G687" t="inlineStr">
        <is>
          <t>Verify against product UX/business rules before exposing</t>
        </is>
      </c>
    </row>
    <row r="688">
      <c r="A688" t="inlineStr">
        <is>
          <t>Atap Baja Ringan</t>
        </is>
      </c>
      <c r="B688" t="inlineStr">
        <is>
          <t>D86</t>
        </is>
      </c>
      <c r="C688" t="inlineStr">
        <is>
          <t>Listplank GRC lebar 30 cm | m¹</t>
        </is>
      </c>
      <c r="D688" t="n">
        <v>1.05</v>
      </c>
      <c r="E688" t="inlineStr">
        <is>
          <t>m¹</t>
        </is>
      </c>
      <c r="F688" t="inlineStr">
        <is>
          <t>Review</t>
        </is>
      </c>
      <c r="G688" t="inlineStr">
        <is>
          <t>Verify against product UX/business rules before exposing</t>
        </is>
      </c>
    </row>
    <row r="689">
      <c r="A689" t="inlineStr">
        <is>
          <t>Atap Baja Ringan</t>
        </is>
      </c>
      <c r="B689" t="inlineStr">
        <is>
          <t>D87</t>
        </is>
      </c>
      <c r="C689" t="inlineStr">
        <is>
          <t>Listplank GRC lebar 20 cm | m¹</t>
        </is>
      </c>
      <c r="D689" t="n">
        <v>1.05</v>
      </c>
      <c r="E689" t="inlineStr">
        <is>
          <t>m¹</t>
        </is>
      </c>
      <c r="F689" t="inlineStr">
        <is>
          <t>Review</t>
        </is>
      </c>
      <c r="G689" t="inlineStr">
        <is>
          <t>Verify against product UX/business rules before exposing</t>
        </is>
      </c>
    </row>
    <row r="690">
      <c r="A690" t="inlineStr">
        <is>
          <t>Atap Baja Ringan</t>
        </is>
      </c>
      <c r="B690" t="inlineStr">
        <is>
          <t>D88</t>
        </is>
      </c>
      <c r="C690" t="inlineStr">
        <is>
          <t>Paku 2 inch | kg</t>
        </is>
      </c>
      <c r="D690" t="n">
        <v>0.05</v>
      </c>
      <c r="E690" t="inlineStr">
        <is>
          <t>kg</t>
        </is>
      </c>
      <c r="F690" t="inlineStr">
        <is>
          <t>Review</t>
        </is>
      </c>
      <c r="G690" t="inlineStr">
        <is>
          <t>Verify against product UX/business rules before exposing</t>
        </is>
      </c>
    </row>
    <row r="691">
      <c r="A691" t="inlineStr">
        <is>
          <t>Atap Baja Ringan</t>
        </is>
      </c>
      <c r="B691" t="inlineStr">
        <is>
          <t>N89</t>
        </is>
      </c>
      <c r="C691" t="inlineStr">
        <is>
          <t>m</t>
        </is>
      </c>
      <c r="D691" t="n">
        <v>1</v>
      </c>
      <c r="E691" t="inlineStr">
        <is>
          <t>m</t>
        </is>
      </c>
      <c r="F691" t="inlineStr">
        <is>
          <t>Review</t>
        </is>
      </c>
      <c r="G691" t="inlineStr">
        <is>
          <t>Verify against product UX/business rules before exposing</t>
        </is>
      </c>
    </row>
    <row r="692">
      <c r="A692" t="inlineStr">
        <is>
          <t>Atap Baja Ringan</t>
        </is>
      </c>
      <c r="B692" t="inlineStr">
        <is>
          <t>Q89</t>
        </is>
      </c>
      <c r="C692" t="inlineStr">
        <is>
          <t>m | m</t>
        </is>
      </c>
      <c r="D692" t="n">
        <v>1</v>
      </c>
      <c r="E692" t="inlineStr">
        <is>
          <t>m</t>
        </is>
      </c>
      <c r="F692" t="inlineStr">
        <is>
          <t>Review</t>
        </is>
      </c>
      <c r="G692" t="inlineStr">
        <is>
          <t>Verify against product UX/business rules before exposing</t>
        </is>
      </c>
    </row>
    <row r="693">
      <c r="A693" t="inlineStr">
        <is>
          <t>Atap Baja Ringan</t>
        </is>
      </c>
      <c r="B693" t="inlineStr">
        <is>
          <t>N90</t>
        </is>
      </c>
      <c r="C693" t="inlineStr">
        <is>
          <t>m</t>
        </is>
      </c>
      <c r="D693" t="n">
        <v>2</v>
      </c>
      <c r="E693" t="inlineStr">
        <is>
          <t>m</t>
        </is>
      </c>
      <c r="F693" t="inlineStr">
        <is>
          <t>Review</t>
        </is>
      </c>
      <c r="G693" t="inlineStr">
        <is>
          <t>Verify against product UX/business rules before exposing</t>
        </is>
      </c>
    </row>
    <row r="694">
      <c r="A694" t="inlineStr">
        <is>
          <t>Atap Baja Ringan</t>
        </is>
      </c>
      <c r="B694" t="inlineStr">
        <is>
          <t>Q90</t>
        </is>
      </c>
      <c r="C694" t="inlineStr">
        <is>
          <t>m | m</t>
        </is>
      </c>
      <c r="D694" t="n">
        <v>2</v>
      </c>
      <c r="E694" t="inlineStr">
        <is>
          <t>m</t>
        </is>
      </c>
      <c r="F694" t="inlineStr">
        <is>
          <t>Review</t>
        </is>
      </c>
      <c r="G694" t="inlineStr">
        <is>
          <t>Verify against product UX/business rules before exposing</t>
        </is>
      </c>
    </row>
    <row r="695">
      <c r="A695" t="inlineStr">
        <is>
          <t>Atap Baja Ringan</t>
        </is>
      </c>
      <c r="B695" t="inlineStr">
        <is>
          <t>N91</t>
        </is>
      </c>
      <c r="C695" t="inlineStr">
        <is>
          <t>m</t>
        </is>
      </c>
      <c r="D695" t="n">
        <v>3</v>
      </c>
      <c r="E695" t="inlineStr">
        <is>
          <t>m</t>
        </is>
      </c>
      <c r="F695" t="inlineStr">
        <is>
          <t>Review</t>
        </is>
      </c>
      <c r="G695" t="inlineStr">
        <is>
          <t>Verify against product UX/business rules before exposing</t>
        </is>
      </c>
    </row>
    <row r="696">
      <c r="A696" t="inlineStr">
        <is>
          <t>Atap Baja Ringan</t>
        </is>
      </c>
      <c r="B696" t="inlineStr">
        <is>
          <t>Q91</t>
        </is>
      </c>
      <c r="C696" t="inlineStr">
        <is>
          <t>m | m</t>
        </is>
      </c>
      <c r="D696" t="n">
        <v>3</v>
      </c>
      <c r="E696" t="inlineStr">
        <is>
          <t>m</t>
        </is>
      </c>
      <c r="F696" t="inlineStr">
        <is>
          <t>Review</t>
        </is>
      </c>
      <c r="G696" t="inlineStr">
        <is>
          <t>Verify against product UX/business rules before exposing</t>
        </is>
      </c>
    </row>
    <row r="697">
      <c r="A697" t="inlineStr">
        <is>
          <t>Atap Baja Ringan</t>
        </is>
      </c>
      <c r="B697" t="inlineStr">
        <is>
          <t>N92</t>
        </is>
      </c>
      <c r="C697" t="inlineStr">
        <is>
          <t>m</t>
        </is>
      </c>
      <c r="D697" t="n">
        <v>4</v>
      </c>
      <c r="E697" t="inlineStr">
        <is>
          <t>m</t>
        </is>
      </c>
      <c r="F697" t="inlineStr">
        <is>
          <t>Review</t>
        </is>
      </c>
      <c r="G697" t="inlineStr">
        <is>
          <t>Verify against product UX/business rules before exposing</t>
        </is>
      </c>
    </row>
    <row r="698">
      <c r="A698" t="inlineStr">
        <is>
          <t>Atap Baja Ringan</t>
        </is>
      </c>
      <c r="B698" t="inlineStr">
        <is>
          <t>Q92</t>
        </is>
      </c>
      <c r="C698" t="inlineStr">
        <is>
          <t>m | m</t>
        </is>
      </c>
      <c r="D698" t="n">
        <v>4</v>
      </c>
      <c r="E698" t="inlineStr">
        <is>
          <t>m</t>
        </is>
      </c>
      <c r="F698" t="inlineStr">
        <is>
          <t>Review</t>
        </is>
      </c>
      <c r="G698" t="inlineStr">
        <is>
          <t>Verify against product UX/business rules before exposing</t>
        </is>
      </c>
    </row>
    <row r="699">
      <c r="A699" t="inlineStr">
        <is>
          <t>Atap Baja Ringan</t>
        </is>
      </c>
      <c r="B699" t="inlineStr">
        <is>
          <t>N93</t>
        </is>
      </c>
      <c r="C699" t="inlineStr">
        <is>
          <t>m</t>
        </is>
      </c>
      <c r="D699" t="n">
        <v>5</v>
      </c>
      <c r="E699" t="inlineStr">
        <is>
          <t>m</t>
        </is>
      </c>
      <c r="F699" t="inlineStr">
        <is>
          <t>Review</t>
        </is>
      </c>
      <c r="G699" t="inlineStr">
        <is>
          <t>Verify against product UX/business rules before exposing</t>
        </is>
      </c>
    </row>
    <row r="700">
      <c r="A700" t="inlineStr">
        <is>
          <t>Atap Baja Ringan</t>
        </is>
      </c>
      <c r="B700" t="inlineStr">
        <is>
          <t>Q93</t>
        </is>
      </c>
      <c r="C700" t="inlineStr">
        <is>
          <t>m | m</t>
        </is>
      </c>
      <c r="D700" t="n">
        <v>5</v>
      </c>
      <c r="E700" t="inlineStr">
        <is>
          <t>m</t>
        </is>
      </c>
      <c r="F700" t="inlineStr">
        <is>
          <t>Review</t>
        </is>
      </c>
      <c r="G700" t="inlineStr">
        <is>
          <t>Verify against product UX/business rules before exposing</t>
        </is>
      </c>
    </row>
    <row r="701">
      <c r="A701" t="inlineStr">
        <is>
          <t>Atap Baja Ringan</t>
        </is>
      </c>
      <c r="B701" t="inlineStr">
        <is>
          <t>N94</t>
        </is>
      </c>
      <c r="C701" t="inlineStr">
        <is>
          <t>m</t>
        </is>
      </c>
      <c r="D701" t="n">
        <v>6</v>
      </c>
      <c r="E701" t="inlineStr">
        <is>
          <t>m</t>
        </is>
      </c>
      <c r="F701" t="inlineStr">
        <is>
          <t>Review</t>
        </is>
      </c>
      <c r="G701" t="inlineStr">
        <is>
          <t>Verify against product UX/business rules before exposing</t>
        </is>
      </c>
    </row>
    <row r="702">
      <c r="A702" t="inlineStr">
        <is>
          <t>Atap Baja Ringan</t>
        </is>
      </c>
      <c r="B702" t="inlineStr">
        <is>
          <t>Q94</t>
        </is>
      </c>
      <c r="C702" t="inlineStr">
        <is>
          <t>m | m</t>
        </is>
      </c>
      <c r="D702" t="n">
        <v>6</v>
      </c>
      <c r="E702" t="inlineStr">
        <is>
          <t>m</t>
        </is>
      </c>
      <c r="F702" t="inlineStr">
        <is>
          <t>Review</t>
        </is>
      </c>
      <c r="G702" t="inlineStr">
        <is>
          <t>Verify against product UX/business rules before exposing</t>
        </is>
      </c>
    </row>
    <row r="703">
      <c r="A703" t="inlineStr">
        <is>
          <t>Atap Baja Ringan</t>
        </is>
      </c>
      <c r="B703" t="inlineStr">
        <is>
          <t>N95</t>
        </is>
      </c>
      <c r="C703" t="inlineStr">
        <is>
          <t>m</t>
        </is>
      </c>
      <c r="D703" t="n">
        <v>7</v>
      </c>
      <c r="E703" t="inlineStr">
        <is>
          <t>m</t>
        </is>
      </c>
      <c r="F703" t="inlineStr">
        <is>
          <t>Review</t>
        </is>
      </c>
      <c r="G703" t="inlineStr">
        <is>
          <t>Verify against product UX/business rules before exposing</t>
        </is>
      </c>
    </row>
    <row r="704">
      <c r="A704" t="inlineStr">
        <is>
          <t>Atap Baja Ringan</t>
        </is>
      </c>
      <c r="B704" t="inlineStr">
        <is>
          <t>Q95</t>
        </is>
      </c>
      <c r="C704" t="inlineStr">
        <is>
          <t>m | m</t>
        </is>
      </c>
      <c r="D704" t="n">
        <v>7</v>
      </c>
      <c r="E704" t="inlineStr">
        <is>
          <t>m</t>
        </is>
      </c>
      <c r="F704" t="inlineStr">
        <is>
          <t>Review</t>
        </is>
      </c>
      <c r="G704" t="inlineStr">
        <is>
          <t>Verify against product UX/business rules before exposing</t>
        </is>
      </c>
    </row>
    <row r="705">
      <c r="A705" t="inlineStr">
        <is>
          <t>Atap Baja Ringan</t>
        </is>
      </c>
      <c r="B705" t="inlineStr">
        <is>
          <t>N96</t>
        </is>
      </c>
      <c r="C705" t="inlineStr">
        <is>
          <t>m</t>
        </is>
      </c>
      <c r="D705" t="n">
        <v>8</v>
      </c>
      <c r="E705" t="inlineStr">
        <is>
          <t>m</t>
        </is>
      </c>
      <c r="F705" t="inlineStr">
        <is>
          <t>Review</t>
        </is>
      </c>
      <c r="G705" t="inlineStr">
        <is>
          <t>Verify against product UX/business rules before exposing</t>
        </is>
      </c>
    </row>
    <row r="706">
      <c r="A706" t="inlineStr">
        <is>
          <t>Atap Baja Ringan</t>
        </is>
      </c>
      <c r="B706" t="inlineStr">
        <is>
          <t>Q96</t>
        </is>
      </c>
      <c r="C706" t="inlineStr">
        <is>
          <t>m | m</t>
        </is>
      </c>
      <c r="D706" t="n">
        <v>8</v>
      </c>
      <c r="E706" t="inlineStr">
        <is>
          <t>m</t>
        </is>
      </c>
      <c r="F706" t="inlineStr">
        <is>
          <t>Review</t>
        </is>
      </c>
      <c r="G706" t="inlineStr">
        <is>
          <t>Verify against product UX/business rules before exposing</t>
        </is>
      </c>
    </row>
    <row r="707">
      <c r="A707" t="inlineStr">
        <is>
          <t>Atap Baja Ringan</t>
        </is>
      </c>
      <c r="B707" t="inlineStr">
        <is>
          <t>N97</t>
        </is>
      </c>
      <c r="C707" t="inlineStr">
        <is>
          <t>m</t>
        </is>
      </c>
      <c r="D707" t="n">
        <v>9</v>
      </c>
      <c r="E707" t="inlineStr">
        <is>
          <t>m</t>
        </is>
      </c>
      <c r="F707" t="inlineStr">
        <is>
          <t>Review</t>
        </is>
      </c>
      <c r="G707" t="inlineStr">
        <is>
          <t>Verify against product UX/business rules before exposing</t>
        </is>
      </c>
    </row>
    <row r="708">
      <c r="A708" t="inlineStr">
        <is>
          <t>Atap Baja Ringan</t>
        </is>
      </c>
      <c r="B708" t="inlineStr">
        <is>
          <t>Q97</t>
        </is>
      </c>
      <c r="C708" t="inlineStr">
        <is>
          <t>m | m</t>
        </is>
      </c>
      <c r="D708" t="n">
        <v>9</v>
      </c>
      <c r="E708" t="inlineStr">
        <is>
          <t>m</t>
        </is>
      </c>
      <c r="F708" t="inlineStr">
        <is>
          <t>Review</t>
        </is>
      </c>
      <c r="G708" t="inlineStr">
        <is>
          <t>Verify against product UX/business rules before exposing</t>
        </is>
      </c>
    </row>
    <row r="709">
      <c r="A709" t="inlineStr">
        <is>
          <t>Plesteran &amp; Acian</t>
        </is>
      </c>
      <c r="B709" t="inlineStr">
        <is>
          <t>D9</t>
        </is>
      </c>
      <c r="C709" t="inlineStr">
        <is>
          <t>Pi | Panjang dinding interior | m</t>
        </is>
      </c>
      <c r="D709" t="n">
        <v>36</v>
      </c>
      <c r="E709" t="inlineStr">
        <is>
          <t>m</t>
        </is>
      </c>
      <c r="F709" t="inlineStr">
        <is>
          <t>Likely input</t>
        </is>
      </c>
      <c r="G709" t="inlineStr">
        <is>
          <t>Verify against product UX/business rules before exposing</t>
        </is>
      </c>
    </row>
    <row r="710">
      <c r="A710" t="inlineStr">
        <is>
          <t>Plesteran &amp; Acian</t>
        </is>
      </c>
      <c r="B710" t="inlineStr">
        <is>
          <t>H9</t>
        </is>
      </c>
      <c r="C710" t="inlineStr">
        <is>
          <t>T2 | Tinggi ampig | m</t>
        </is>
      </c>
      <c r="D710" t="n">
        <v>2.3</v>
      </c>
      <c r="E710" t="inlineStr">
        <is>
          <t>m</t>
        </is>
      </c>
      <c r="F710" t="inlineStr">
        <is>
          <t>Likely input</t>
        </is>
      </c>
      <c r="G710" t="inlineStr">
        <is>
          <t>Verify against product UX/business rules before exposing</t>
        </is>
      </c>
    </row>
    <row r="711">
      <c r="A711" t="inlineStr">
        <is>
          <t>Plesteran &amp; Acian</t>
        </is>
      </c>
      <c r="B711" t="inlineStr">
        <is>
          <t>K9</t>
        </is>
      </c>
      <c r="C711" t="inlineStr">
        <is>
          <t>m | Pekerja</t>
        </is>
      </c>
      <c r="D711" t="n">
        <v>1</v>
      </c>
      <c r="E711" t="inlineStr"/>
      <c r="F711" t="inlineStr">
        <is>
          <t>Likely input</t>
        </is>
      </c>
      <c r="G711" t="inlineStr">
        <is>
          <t>Verify against product UX/business rules before exposing</t>
        </is>
      </c>
    </row>
    <row r="712">
      <c r="A712" t="inlineStr">
        <is>
          <t>Plesteran &amp; Acian</t>
        </is>
      </c>
      <c r="B712" t="inlineStr">
        <is>
          <t>P9</t>
        </is>
      </c>
      <c r="C712" t="inlineStr">
        <is>
          <t>OH</t>
        </is>
      </c>
      <c r="D712" t="n">
        <v>100000</v>
      </c>
      <c r="E712" t="inlineStr"/>
      <c r="F712" t="inlineStr">
        <is>
          <t>Likely input</t>
        </is>
      </c>
      <c r="G712" t="inlineStr">
        <is>
          <t>Verify against product UX/business rules before exposing</t>
        </is>
      </c>
    </row>
    <row r="713">
      <c r="A713" t="inlineStr">
        <is>
          <t>Plesteran &amp; Acian</t>
        </is>
      </c>
      <c r="B713" t="inlineStr">
        <is>
          <t>D10</t>
        </is>
      </c>
      <c r="C713" t="inlineStr">
        <is>
          <t>Pe | Panjang dinding eksterior | m</t>
        </is>
      </c>
      <c r="D713" t="n">
        <v>39</v>
      </c>
      <c r="E713" t="inlineStr">
        <is>
          <t>m</t>
        </is>
      </c>
      <c r="F713" t="inlineStr">
        <is>
          <t>Likely input</t>
        </is>
      </c>
      <c r="G713" t="inlineStr">
        <is>
          <t>Verify against product UX/business rules before exposing</t>
        </is>
      </c>
    </row>
    <row r="714">
      <c r="A714" t="inlineStr">
        <is>
          <t>Plesteran &amp; Acian</t>
        </is>
      </c>
      <c r="B714" t="inlineStr">
        <is>
          <t>H10</t>
        </is>
      </c>
      <c r="C714" t="inlineStr">
        <is>
          <t>a2 | Lebar alas | m</t>
        </is>
      </c>
      <c r="D714" t="n">
        <v>9</v>
      </c>
      <c r="E714" t="inlineStr">
        <is>
          <t>m</t>
        </is>
      </c>
      <c r="F714" t="inlineStr">
        <is>
          <t>Likely input</t>
        </is>
      </c>
      <c r="G714" t="inlineStr">
        <is>
          <t>Verify against product UX/business rules before exposing</t>
        </is>
      </c>
    </row>
    <row r="715">
      <c r="A715" t="inlineStr">
        <is>
          <t>Plesteran &amp; Acian</t>
        </is>
      </c>
      <c r="B715" t="inlineStr">
        <is>
          <t>K10</t>
        </is>
      </c>
      <c r="C715" t="inlineStr">
        <is>
          <t>m | Tukang</t>
        </is>
      </c>
      <c r="D715" t="n">
        <v>1</v>
      </c>
      <c r="E715" t="inlineStr"/>
      <c r="F715" t="inlineStr">
        <is>
          <t>Likely input</t>
        </is>
      </c>
      <c r="G715" t="inlineStr">
        <is>
          <t>Verify against product UX/business rules before exposing</t>
        </is>
      </c>
    </row>
    <row r="716">
      <c r="A716" t="inlineStr">
        <is>
          <t>Plesteran &amp; Acian</t>
        </is>
      </c>
      <c r="B716" t="inlineStr">
        <is>
          <t>P10</t>
        </is>
      </c>
      <c r="C716" t="inlineStr">
        <is>
          <t>OH</t>
        </is>
      </c>
      <c r="D716" t="n">
        <v>145000</v>
      </c>
      <c r="E716" t="inlineStr"/>
      <c r="F716" t="inlineStr">
        <is>
          <t>Likely input</t>
        </is>
      </c>
      <c r="G716" t="inlineStr">
        <is>
          <t>Verify against product UX/business rules before exposing</t>
        </is>
      </c>
    </row>
    <row r="717">
      <c r="A717" t="inlineStr">
        <is>
          <t>Plesteran &amp; Acian</t>
        </is>
      </c>
      <c r="B717" t="inlineStr">
        <is>
          <t>D11</t>
        </is>
      </c>
      <c r="C717" t="inlineStr">
        <is>
          <t>T | Tinggi dinding | m</t>
        </is>
      </c>
      <c r="D717" t="n">
        <v>3.8</v>
      </c>
      <c r="E717" t="inlineStr">
        <is>
          <t>m</t>
        </is>
      </c>
      <c r="F717" t="inlineStr">
        <is>
          <t>Likely input</t>
        </is>
      </c>
      <c r="G717" t="inlineStr">
        <is>
          <t>Verify against product UX/business rules before exposing</t>
        </is>
      </c>
    </row>
    <row r="718">
      <c r="A718" t="inlineStr">
        <is>
          <t>Plesteran &amp; Acian</t>
        </is>
      </c>
      <c r="B718" t="inlineStr">
        <is>
          <t>H11</t>
        </is>
      </c>
      <c r="C718" t="inlineStr">
        <is>
          <t>Jumlah ampig | set</t>
        </is>
      </c>
      <c r="D718" t="n">
        <v>2</v>
      </c>
      <c r="E718" t="inlineStr">
        <is>
          <t>set</t>
        </is>
      </c>
      <c r="F718" t="inlineStr">
        <is>
          <t>Likely input</t>
        </is>
      </c>
      <c r="G718" t="inlineStr">
        <is>
          <t>Verify against product UX/business rules before exposing</t>
        </is>
      </c>
    </row>
    <row r="719">
      <c r="A719" t="inlineStr">
        <is>
          <t>Plesteran &amp; Acian</t>
        </is>
      </c>
      <c r="B719" t="inlineStr">
        <is>
          <t>K11</t>
        </is>
      </c>
      <c r="C719" t="inlineStr">
        <is>
          <t>set | Kepala Tukang</t>
        </is>
      </c>
      <c r="D719" t="n">
        <v>1</v>
      </c>
      <c r="E719" t="inlineStr"/>
      <c r="F719" t="inlineStr">
        <is>
          <t>Likely input</t>
        </is>
      </c>
      <c r="G719" t="inlineStr">
        <is>
          <t>Verify against product UX/business rules before exposing</t>
        </is>
      </c>
    </row>
    <row r="720">
      <c r="A720" t="inlineStr">
        <is>
          <t>Plesteran &amp; Acian</t>
        </is>
      </c>
      <c r="B720" t="inlineStr">
        <is>
          <t>P11</t>
        </is>
      </c>
      <c r="C720" t="inlineStr">
        <is>
          <t>OH</t>
        </is>
      </c>
      <c r="D720" t="n">
        <v>175000</v>
      </c>
      <c r="E720" t="inlineStr"/>
      <c r="F720" t="inlineStr">
        <is>
          <t>Likely input</t>
        </is>
      </c>
      <c r="G720" t="inlineStr">
        <is>
          <t>Verify against product UX/business rules before exposing</t>
        </is>
      </c>
    </row>
    <row r="721">
      <c r="A721" t="inlineStr">
        <is>
          <t>Plesteran &amp; Acian</t>
        </is>
      </c>
      <c r="B721" t="inlineStr">
        <is>
          <t>K12</t>
        </is>
      </c>
      <c r="C721" t="inlineStr">
        <is>
          <t>Mandor</t>
        </is>
      </c>
      <c r="D721" t="n">
        <v>1</v>
      </c>
      <c r="E721" t="inlineStr"/>
      <c r="F721" t="inlineStr">
        <is>
          <t>Likely input</t>
        </is>
      </c>
      <c r="G721" t="inlineStr">
        <is>
          <t>Verify against product UX/business rules before exposing</t>
        </is>
      </c>
    </row>
    <row r="722">
      <c r="A722" t="inlineStr">
        <is>
          <t>Plesteran &amp; Acian</t>
        </is>
      </c>
      <c r="B722" t="inlineStr">
        <is>
          <t>P12</t>
        </is>
      </c>
      <c r="C722" t="inlineStr">
        <is>
          <t>OH</t>
        </is>
      </c>
      <c r="D722" t="n">
        <v>200000</v>
      </c>
      <c r="E722" t="inlineStr"/>
      <c r="F722" t="inlineStr">
        <is>
          <t>Likely input</t>
        </is>
      </c>
      <c r="G722" t="inlineStr">
        <is>
          <t>Verify against product UX/business rules before exposing</t>
        </is>
      </c>
    </row>
    <row r="723">
      <c r="A723" t="inlineStr">
        <is>
          <t>Plesteran &amp; Acian</t>
        </is>
      </c>
      <c r="B723" t="inlineStr">
        <is>
          <t>D13</t>
        </is>
      </c>
      <c r="C723" t="inlineStr">
        <is>
          <t>a | Tinggi kusen pintu | m</t>
        </is>
      </c>
      <c r="D723" t="n">
        <v>2.1</v>
      </c>
      <c r="E723" t="inlineStr">
        <is>
          <t>m</t>
        </is>
      </c>
      <c r="F723" t="inlineStr">
        <is>
          <t>Likely input</t>
        </is>
      </c>
      <c r="G723" t="inlineStr">
        <is>
          <t>Verify against product UX/business rules before exposing</t>
        </is>
      </c>
    </row>
    <row r="724">
      <c r="A724" t="inlineStr">
        <is>
          <t>Plesteran &amp; Acian</t>
        </is>
      </c>
      <c r="B724" t="inlineStr">
        <is>
          <t>H13</t>
        </is>
      </c>
      <c r="C724" t="inlineStr">
        <is>
          <t>m | Tinggi kusen jendela | m</t>
        </is>
      </c>
      <c r="D724" t="n">
        <v>1.5</v>
      </c>
      <c r="E724" t="inlineStr">
        <is>
          <t>m</t>
        </is>
      </c>
      <c r="F724" t="inlineStr">
        <is>
          <t>Likely input</t>
        </is>
      </c>
      <c r="G724" t="inlineStr">
        <is>
          <t>Verify against product UX/business rules before exposing</t>
        </is>
      </c>
    </row>
    <row r="725">
      <c r="A725" t="inlineStr">
        <is>
          <t>Plesteran &amp; Acian</t>
        </is>
      </c>
      <c r="B725" t="inlineStr">
        <is>
          <t>D14</t>
        </is>
      </c>
      <c r="C725" t="inlineStr">
        <is>
          <t>b | Lebar kusen pintu | m</t>
        </is>
      </c>
      <c r="D725" t="n">
        <v>0.9</v>
      </c>
      <c r="E725" t="inlineStr">
        <is>
          <t>m</t>
        </is>
      </c>
      <c r="F725" t="inlineStr">
        <is>
          <t>Likely input</t>
        </is>
      </c>
      <c r="G725" t="inlineStr">
        <is>
          <t>Verify against product UX/business rules before exposing</t>
        </is>
      </c>
    </row>
    <row r="726">
      <c r="A726" t="inlineStr">
        <is>
          <t>Plesteran &amp; Acian</t>
        </is>
      </c>
      <c r="B726" t="inlineStr">
        <is>
          <t>H14</t>
        </is>
      </c>
      <c r="C726" t="inlineStr">
        <is>
          <t>m1 | Lebar kusen jendela | m</t>
        </is>
      </c>
      <c r="D726" t="n">
        <v>0.7</v>
      </c>
      <c r="E726" t="inlineStr">
        <is>
          <t>m</t>
        </is>
      </c>
      <c r="F726" t="inlineStr">
        <is>
          <t>Likely input</t>
        </is>
      </c>
      <c r="G726" t="inlineStr">
        <is>
          <t>Verify against product UX/business rules before exposing</t>
        </is>
      </c>
    </row>
    <row r="727">
      <c r="A727" t="inlineStr">
        <is>
          <t>Plesteran &amp; Acian</t>
        </is>
      </c>
      <c r="B727" t="inlineStr">
        <is>
          <t>K14</t>
        </is>
      </c>
      <c r="C727" t="inlineStr">
        <is>
          <t>m | Pemasangan Plesteran Dinding 1SP : 3PP</t>
        </is>
      </c>
      <c r="D727" t="n">
        <v>0</v>
      </c>
      <c r="E727" t="inlineStr"/>
      <c r="F727" t="inlineStr">
        <is>
          <t>Likely input</t>
        </is>
      </c>
      <c r="G727" t="inlineStr">
        <is>
          <t>Verify against product UX/business rules before exposing</t>
        </is>
      </c>
    </row>
    <row r="728">
      <c r="A728" t="inlineStr">
        <is>
          <t>Plesteran &amp; Acian</t>
        </is>
      </c>
      <c r="B728" t="inlineStr">
        <is>
          <t>D15</t>
        </is>
      </c>
      <c r="C728" t="inlineStr">
        <is>
          <t>Jumlah pintu | unit</t>
        </is>
      </c>
      <c r="D728" t="n">
        <v>6</v>
      </c>
      <c r="E728" t="inlineStr">
        <is>
          <t>unit</t>
        </is>
      </c>
      <c r="F728" t="inlineStr">
        <is>
          <t>Likely input</t>
        </is>
      </c>
      <c r="G728" t="inlineStr">
        <is>
          <t>Verify against product UX/business rules before exposing</t>
        </is>
      </c>
    </row>
    <row r="729">
      <c r="A729" t="inlineStr">
        <is>
          <t>Plesteran &amp; Acian</t>
        </is>
      </c>
      <c r="B729" t="inlineStr">
        <is>
          <t>H15</t>
        </is>
      </c>
      <c r="C729" t="inlineStr">
        <is>
          <t>Jumlah jendela | unit</t>
        </is>
      </c>
      <c r="D729" t="n">
        <v>7</v>
      </c>
      <c r="E729" t="inlineStr">
        <is>
          <t>unit</t>
        </is>
      </c>
      <c r="F729" t="inlineStr">
        <is>
          <t>Likely input</t>
        </is>
      </c>
      <c r="G729" t="inlineStr">
        <is>
          <t>Verify against product UX/business rules before exposing</t>
        </is>
      </c>
    </row>
    <row r="730">
      <c r="A730" t="inlineStr">
        <is>
          <t>Plesteran &amp; Acian</t>
        </is>
      </c>
      <c r="B730" t="inlineStr">
        <is>
          <t>P15</t>
        </is>
      </c>
      <c r="C730" t="inlineStr">
        <is>
          <t>sak</t>
        </is>
      </c>
      <c r="D730" t="n">
        <v>65000</v>
      </c>
      <c r="E730" t="inlineStr"/>
      <c r="F730" t="inlineStr">
        <is>
          <t>Likely input</t>
        </is>
      </c>
      <c r="G730" t="inlineStr">
        <is>
          <t>Verify against product UX/business rules before exposing</t>
        </is>
      </c>
    </row>
    <row r="731">
      <c r="A731" t="inlineStr">
        <is>
          <t>Plesteran &amp; Acian</t>
        </is>
      </c>
      <c r="B731" t="inlineStr">
        <is>
          <t>P16</t>
        </is>
      </c>
      <c r="C731" t="inlineStr">
        <is>
          <t>m³</t>
        </is>
      </c>
      <c r="D731" t="n">
        <v>275000</v>
      </c>
      <c r="E731" t="inlineStr"/>
      <c r="F731" t="inlineStr">
        <is>
          <t>Likely input</t>
        </is>
      </c>
      <c r="G731" t="inlineStr">
        <is>
          <t>Verify against product UX/business rules before exposing</t>
        </is>
      </c>
    </row>
    <row r="732">
      <c r="A732" t="inlineStr">
        <is>
          <t>Plesteran &amp; Acian</t>
        </is>
      </c>
      <c r="B732" t="inlineStr">
        <is>
          <t>D17</t>
        </is>
      </c>
      <c r="C732" t="inlineStr">
        <is>
          <t>x | Lebar Bouven | m</t>
        </is>
      </c>
      <c r="D732" t="n">
        <v>0.2</v>
      </c>
      <c r="E732" t="inlineStr">
        <is>
          <t>m</t>
        </is>
      </c>
      <c r="F732" t="inlineStr">
        <is>
          <t>Likely input</t>
        </is>
      </c>
      <c r="G732" t="inlineStr">
        <is>
          <t>Verify against product UX/business rules before exposing</t>
        </is>
      </c>
    </row>
    <row r="733">
      <c r="A733" t="inlineStr">
        <is>
          <t>Plesteran &amp; Acian</t>
        </is>
      </c>
      <c r="B733" t="inlineStr">
        <is>
          <t>H17</t>
        </is>
      </c>
      <c r="C733" t="inlineStr">
        <is>
          <t>x1 | Luasan pengurang 1 | m²</t>
        </is>
      </c>
      <c r="D733" t="n">
        <v>0</v>
      </c>
      <c r="E733" t="inlineStr">
        <is>
          <t>m²</t>
        </is>
      </c>
      <c r="F733" t="inlineStr">
        <is>
          <t>Likely input</t>
        </is>
      </c>
      <c r="G733" t="inlineStr">
        <is>
          <t>Verify against product UX/business rules before exposing</t>
        </is>
      </c>
    </row>
    <row r="734">
      <c r="A734" t="inlineStr">
        <is>
          <t>Plesteran &amp; Acian</t>
        </is>
      </c>
      <c r="B734" t="inlineStr">
        <is>
          <t>D18</t>
        </is>
      </c>
      <c r="C734" t="inlineStr">
        <is>
          <t>y | Tinggi Bouven | m</t>
        </is>
      </c>
      <c r="D734" t="n">
        <v>0.3</v>
      </c>
      <c r="E734" t="inlineStr">
        <is>
          <t>m</t>
        </is>
      </c>
      <c r="F734" t="inlineStr">
        <is>
          <t>Likely input</t>
        </is>
      </c>
      <c r="G734" t="inlineStr">
        <is>
          <t>Verify against product UX/business rules before exposing</t>
        </is>
      </c>
    </row>
    <row r="735">
      <c r="A735" t="inlineStr">
        <is>
          <t>Plesteran &amp; Acian</t>
        </is>
      </c>
      <c r="B735" t="inlineStr">
        <is>
          <t>H18</t>
        </is>
      </c>
      <c r="C735" t="inlineStr">
        <is>
          <t>x2 | Luasan pengurang 2 | m²</t>
        </is>
      </c>
      <c r="D735" t="n">
        <v>0</v>
      </c>
      <c r="E735" t="inlineStr">
        <is>
          <t>m²</t>
        </is>
      </c>
      <c r="F735" t="inlineStr">
        <is>
          <t>Likely input</t>
        </is>
      </c>
      <c r="G735" t="inlineStr">
        <is>
          <t>Verify against product UX/business rules before exposing</t>
        </is>
      </c>
    </row>
    <row r="736">
      <c r="A736" t="inlineStr">
        <is>
          <t>Plesteran &amp; Acian</t>
        </is>
      </c>
      <c r="B736" t="inlineStr">
        <is>
          <t>K18</t>
        </is>
      </c>
      <c r="C736" t="inlineStr">
        <is>
          <t>m² | Pemasangan Plesteran Dinding 1SP : 4PP</t>
        </is>
      </c>
      <c r="D736" t="n">
        <v>1</v>
      </c>
      <c r="E736" t="inlineStr"/>
      <c r="F736" t="inlineStr">
        <is>
          <t>Likely input</t>
        </is>
      </c>
      <c r="G736" t="inlineStr">
        <is>
          <t>Verify against product UX/business rules before exposing</t>
        </is>
      </c>
    </row>
    <row r="737">
      <c r="A737" t="inlineStr">
        <is>
          <t>Plesteran &amp; Acian</t>
        </is>
      </c>
      <c r="B737" t="inlineStr">
        <is>
          <t>D19</t>
        </is>
      </c>
      <c r="C737" t="inlineStr">
        <is>
          <t>Jumlah Bouven | unit | x3</t>
        </is>
      </c>
      <c r="D737" t="n">
        <v>26</v>
      </c>
      <c r="E737" t="inlineStr">
        <is>
          <t>unit</t>
        </is>
      </c>
      <c r="F737" t="inlineStr">
        <is>
          <t>Likely input</t>
        </is>
      </c>
      <c r="G737" t="inlineStr">
        <is>
          <t>Verify against product UX/business rules before exposing</t>
        </is>
      </c>
    </row>
    <row r="738">
      <c r="A738" t="inlineStr">
        <is>
          <t>Plesteran &amp; Acian</t>
        </is>
      </c>
      <c r="B738" t="inlineStr">
        <is>
          <t>H19</t>
        </is>
      </c>
      <c r="C738" t="inlineStr">
        <is>
          <t>x3 | Luasan pengurang 3 | m²</t>
        </is>
      </c>
      <c r="D738" t="n">
        <v>0</v>
      </c>
      <c r="E738" t="inlineStr">
        <is>
          <t>m²</t>
        </is>
      </c>
      <c r="F738" t="inlineStr">
        <is>
          <t>Likely input</t>
        </is>
      </c>
      <c r="G738" t="inlineStr">
        <is>
          <t>Verify against product UX/business rules before exposing</t>
        </is>
      </c>
    </row>
    <row r="739">
      <c r="A739" t="inlineStr">
        <is>
          <t>Plesteran &amp; Acian</t>
        </is>
      </c>
      <c r="B739" t="inlineStr">
        <is>
          <t>P19</t>
        </is>
      </c>
      <c r="C739" t="inlineStr">
        <is>
          <t>sak</t>
        </is>
      </c>
      <c r="D739" t="n">
        <v>65000</v>
      </c>
      <c r="E739" t="inlineStr"/>
      <c r="F739" t="inlineStr">
        <is>
          <t>Likely input</t>
        </is>
      </c>
      <c r="G739" t="inlineStr">
        <is>
          <t>Verify against product UX/business rules before exposing</t>
        </is>
      </c>
    </row>
    <row r="740">
      <c r="A740" t="inlineStr">
        <is>
          <t>Plesteran &amp; Acian</t>
        </is>
      </c>
      <c r="B740" t="inlineStr">
        <is>
          <t>P20</t>
        </is>
      </c>
      <c r="C740" t="inlineStr">
        <is>
          <t>m³</t>
        </is>
      </c>
      <c r="D740" t="n">
        <v>275000</v>
      </c>
      <c r="E740" t="inlineStr"/>
      <c r="F740" t="inlineStr">
        <is>
          <t>Likely input</t>
        </is>
      </c>
      <c r="G740" t="inlineStr">
        <is>
          <t>Verify against product UX/business rules before exposing</t>
        </is>
      </c>
    </row>
    <row r="741">
      <c r="A741" t="inlineStr">
        <is>
          <t>Plesteran &amp; Acian</t>
        </is>
      </c>
      <c r="B741" t="inlineStr">
        <is>
          <t>K22</t>
        </is>
      </c>
      <c r="C741" t="inlineStr">
        <is>
          <t>Pemasangan Plesteran Dinding Semen Instan</t>
        </is>
      </c>
      <c r="D741" t="n">
        <v>0</v>
      </c>
      <c r="E741" t="inlineStr"/>
      <c r="F741" t="inlineStr">
        <is>
          <t>Likely input</t>
        </is>
      </c>
      <c r="G741" t="inlineStr">
        <is>
          <t>Verify against product UX/business rules before exposing</t>
        </is>
      </c>
    </row>
    <row r="742">
      <c r="A742" t="inlineStr">
        <is>
          <t>Plesteran &amp; Acian</t>
        </is>
      </c>
      <c r="B742" t="inlineStr">
        <is>
          <t>P23</t>
        </is>
      </c>
      <c r="C742" t="inlineStr">
        <is>
          <t>sak</t>
        </is>
      </c>
      <c r="D742" t="n">
        <v>74000</v>
      </c>
      <c r="E742" t="inlineStr"/>
      <c r="F742" t="inlineStr">
        <is>
          <t>Likely input</t>
        </is>
      </c>
      <c r="G742" t="inlineStr">
        <is>
          <t>Verify against product UX/business rules before exposing</t>
        </is>
      </c>
    </row>
    <row r="743">
      <c r="A743" t="inlineStr">
        <is>
          <t>Plesteran &amp; Acian</t>
        </is>
      </c>
      <c r="B743" t="inlineStr">
        <is>
          <t>K25</t>
        </is>
      </c>
      <c r="C743" t="inlineStr">
        <is>
          <t>m² | Pemasangan Acian</t>
        </is>
      </c>
      <c r="D743" t="n">
        <v>1</v>
      </c>
      <c r="E743" t="inlineStr"/>
      <c r="F743" t="inlineStr">
        <is>
          <t>Likely input</t>
        </is>
      </c>
      <c r="G743" t="inlineStr">
        <is>
          <t>Verify against product UX/business rules before exposing</t>
        </is>
      </c>
    </row>
    <row r="744">
      <c r="A744" t="inlineStr">
        <is>
          <t>Plesteran &amp; Acian</t>
        </is>
      </c>
      <c r="B744" t="inlineStr">
        <is>
          <t>P26</t>
        </is>
      </c>
      <c r="C744" t="inlineStr">
        <is>
          <t>sak</t>
        </is>
      </c>
      <c r="D744" t="n">
        <v>65000</v>
      </c>
      <c r="E744" t="inlineStr"/>
      <c r="F744" t="inlineStr">
        <is>
          <t>Review</t>
        </is>
      </c>
      <c r="G744" t="inlineStr">
        <is>
          <t>Verify against product UX/business rules before exposing</t>
        </is>
      </c>
    </row>
    <row r="745">
      <c r="A745" t="inlineStr">
        <is>
          <t>Plesteran &amp; Acian</t>
        </is>
      </c>
      <c r="B745" t="inlineStr">
        <is>
          <t>D57</t>
        </is>
      </c>
      <c r="C745" t="inlineStr">
        <is>
          <t>Pekerja | OH</t>
        </is>
      </c>
      <c r="D745" t="n">
        <v>0.2</v>
      </c>
      <c r="E745" t="inlineStr">
        <is>
          <t>OH</t>
        </is>
      </c>
      <c r="F745" t="inlineStr">
        <is>
          <t>Review</t>
        </is>
      </c>
      <c r="G745" t="inlineStr">
        <is>
          <t>Verify against product UX/business rules before exposing</t>
        </is>
      </c>
    </row>
    <row r="746">
      <c r="A746" t="inlineStr">
        <is>
          <t>Plesteran &amp; Acian</t>
        </is>
      </c>
      <c r="B746" t="inlineStr">
        <is>
          <t>D58</t>
        </is>
      </c>
      <c r="C746" t="inlineStr">
        <is>
          <t>Tukang batu | OH</t>
        </is>
      </c>
      <c r="D746" t="n">
        <v>0.1</v>
      </c>
      <c r="E746" t="inlineStr">
        <is>
          <t>OH</t>
        </is>
      </c>
      <c r="F746" t="inlineStr">
        <is>
          <t>Review</t>
        </is>
      </c>
      <c r="G746" t="inlineStr">
        <is>
          <t>Verify against product UX/business rules before exposing</t>
        </is>
      </c>
    </row>
    <row r="747">
      <c r="A747" t="inlineStr">
        <is>
          <t>Plesteran &amp; Acian</t>
        </is>
      </c>
      <c r="B747" t="inlineStr">
        <is>
          <t>D59</t>
        </is>
      </c>
      <c r="C747" t="inlineStr">
        <is>
          <t>Kepala tukang | OH</t>
        </is>
      </c>
      <c r="D747" t="n">
        <v>0.01</v>
      </c>
      <c r="E747" t="inlineStr">
        <is>
          <t>OH</t>
        </is>
      </c>
      <c r="F747" t="inlineStr">
        <is>
          <t>Review</t>
        </is>
      </c>
      <c r="G747" t="inlineStr">
        <is>
          <t>Verify against product UX/business rules before exposing</t>
        </is>
      </c>
    </row>
    <row r="748">
      <c r="A748" t="inlineStr">
        <is>
          <t>Plesteran &amp; Acian</t>
        </is>
      </c>
      <c r="B748" t="inlineStr">
        <is>
          <t>D60</t>
        </is>
      </c>
      <c r="C748" t="inlineStr">
        <is>
          <t>Mandor | OH</t>
        </is>
      </c>
      <c r="D748" t="n">
        <v>0.0033</v>
      </c>
      <c r="E748" t="inlineStr">
        <is>
          <t>OH</t>
        </is>
      </c>
      <c r="F748" t="inlineStr">
        <is>
          <t>Review</t>
        </is>
      </c>
      <c r="G748" t="inlineStr">
        <is>
          <t>Verify against product UX/business rules before exposing</t>
        </is>
      </c>
    </row>
    <row r="749">
      <c r="A749" t="inlineStr">
        <is>
          <t>Plesteran &amp; Acian</t>
        </is>
      </c>
      <c r="B749" t="inlineStr">
        <is>
          <t>D62</t>
        </is>
      </c>
      <c r="C749" t="inlineStr">
        <is>
          <t>Semen portland | kg</t>
        </is>
      </c>
      <c r="D749" t="n">
        <v>7.776</v>
      </c>
      <c r="E749" t="inlineStr">
        <is>
          <t>kg</t>
        </is>
      </c>
      <c r="F749" t="inlineStr">
        <is>
          <t>Review</t>
        </is>
      </c>
      <c r="G749" t="inlineStr">
        <is>
          <t>Verify against product UX/business rules before exposing</t>
        </is>
      </c>
    </row>
    <row r="750">
      <c r="A750" t="inlineStr">
        <is>
          <t>Plesteran &amp; Acian</t>
        </is>
      </c>
      <c r="B750" t="inlineStr">
        <is>
          <t>D63</t>
        </is>
      </c>
      <c r="C750" t="inlineStr">
        <is>
          <t>Pasir pasang | m3</t>
        </is>
      </c>
      <c r="D750" t="n">
        <v>0.023</v>
      </c>
      <c r="E750" t="inlineStr"/>
      <c r="F750" t="inlineStr">
        <is>
          <t>Review</t>
        </is>
      </c>
      <c r="G750" t="inlineStr">
        <is>
          <t>Verify against product UX/business rules before exposing</t>
        </is>
      </c>
    </row>
    <row r="751">
      <c r="A751" t="inlineStr">
        <is>
          <t>Plesteran &amp; Acian</t>
        </is>
      </c>
      <c r="B751" t="inlineStr">
        <is>
          <t>D68</t>
        </is>
      </c>
      <c r="C751" t="inlineStr">
        <is>
          <t>Pekerja | OH</t>
        </is>
      </c>
      <c r="D751" t="n">
        <v>0.2</v>
      </c>
      <c r="E751" t="inlineStr">
        <is>
          <t>OH</t>
        </is>
      </c>
      <c r="F751" t="inlineStr">
        <is>
          <t>Review</t>
        </is>
      </c>
      <c r="G751" t="inlineStr">
        <is>
          <t>Verify against product UX/business rules before exposing</t>
        </is>
      </c>
    </row>
    <row r="752">
      <c r="A752" t="inlineStr">
        <is>
          <t>Plesteran &amp; Acian</t>
        </is>
      </c>
      <c r="B752" t="inlineStr">
        <is>
          <t>D69</t>
        </is>
      </c>
      <c r="C752" t="inlineStr">
        <is>
          <t>Tukang batu | OH</t>
        </is>
      </c>
      <c r="D752" t="n">
        <v>0.1</v>
      </c>
      <c r="E752" t="inlineStr">
        <is>
          <t>OH</t>
        </is>
      </c>
      <c r="F752" t="inlineStr">
        <is>
          <t>Review</t>
        </is>
      </c>
      <c r="G752" t="inlineStr">
        <is>
          <t>Verify against product UX/business rules before exposing</t>
        </is>
      </c>
    </row>
    <row r="753">
      <c r="A753" t="inlineStr">
        <is>
          <t>Plesteran &amp; Acian</t>
        </is>
      </c>
      <c r="B753" t="inlineStr">
        <is>
          <t>D70</t>
        </is>
      </c>
      <c r="C753" t="inlineStr">
        <is>
          <t>Kepala tukang | OH</t>
        </is>
      </c>
      <c r="D753" t="n">
        <v>0.01</v>
      </c>
      <c r="E753" t="inlineStr">
        <is>
          <t>OH</t>
        </is>
      </c>
      <c r="F753" t="inlineStr">
        <is>
          <t>Review</t>
        </is>
      </c>
      <c r="G753" t="inlineStr">
        <is>
          <t>Verify against product UX/business rules before exposing</t>
        </is>
      </c>
    </row>
    <row r="754">
      <c r="A754" t="inlineStr">
        <is>
          <t>Plesteran &amp; Acian</t>
        </is>
      </c>
      <c r="B754" t="inlineStr">
        <is>
          <t>D71</t>
        </is>
      </c>
      <c r="C754" t="inlineStr">
        <is>
          <t>Mandor | OH</t>
        </is>
      </c>
      <c r="D754" t="n">
        <v>0.0033</v>
      </c>
      <c r="E754" t="inlineStr">
        <is>
          <t>OH</t>
        </is>
      </c>
      <c r="F754" t="inlineStr">
        <is>
          <t>Review</t>
        </is>
      </c>
      <c r="G754" t="inlineStr">
        <is>
          <t>Verify against product UX/business rules before exposing</t>
        </is>
      </c>
    </row>
    <row r="755">
      <c r="A755" t="inlineStr">
        <is>
          <t>Plesteran &amp; Acian</t>
        </is>
      </c>
      <c r="B755" t="inlineStr">
        <is>
          <t>D73</t>
        </is>
      </c>
      <c r="C755" t="inlineStr">
        <is>
          <t>Semen portland | kg</t>
        </is>
      </c>
      <c r="D755" t="n">
        <v>6.24</v>
      </c>
      <c r="E755" t="inlineStr">
        <is>
          <t>kg</t>
        </is>
      </c>
      <c r="F755" t="inlineStr">
        <is>
          <t>Review</t>
        </is>
      </c>
      <c r="G755" t="inlineStr">
        <is>
          <t>Verify against product UX/business rules before exposing</t>
        </is>
      </c>
    </row>
    <row r="756">
      <c r="A756" t="inlineStr">
        <is>
          <t>Plesteran &amp; Acian</t>
        </is>
      </c>
      <c r="B756" t="inlineStr">
        <is>
          <t>D74</t>
        </is>
      </c>
      <c r="C756" t="inlineStr">
        <is>
          <t>Pasir pasang | m3</t>
        </is>
      </c>
      <c r="D756" t="n">
        <v>0.024</v>
      </c>
      <c r="E756" t="inlineStr"/>
      <c r="F756" t="inlineStr">
        <is>
          <t>Review</t>
        </is>
      </c>
      <c r="G756" t="inlineStr">
        <is>
          <t>Verify against product UX/business rules before exposing</t>
        </is>
      </c>
    </row>
    <row r="757">
      <c r="A757" t="inlineStr">
        <is>
          <t>Plesteran &amp; Acian</t>
        </is>
      </c>
      <c r="B757" t="inlineStr">
        <is>
          <t>D79</t>
        </is>
      </c>
      <c r="C757" t="inlineStr">
        <is>
          <t>Pekerja | OH</t>
        </is>
      </c>
      <c r="D757" t="n">
        <v>0.167</v>
      </c>
      <c r="E757" t="inlineStr">
        <is>
          <t>OH</t>
        </is>
      </c>
      <c r="F757" t="inlineStr">
        <is>
          <t>Review</t>
        </is>
      </c>
      <c r="G757" t="inlineStr">
        <is>
          <t>Verify against product UX/business rules before exposing</t>
        </is>
      </c>
    </row>
    <row r="758">
      <c r="A758" t="inlineStr">
        <is>
          <t>Plesteran &amp; Acian</t>
        </is>
      </c>
      <c r="B758" t="inlineStr">
        <is>
          <t>D80</t>
        </is>
      </c>
      <c r="C758" t="inlineStr">
        <is>
          <t>Tukang batu | OH</t>
        </is>
      </c>
      <c r="D758" t="n">
        <v>0.083</v>
      </c>
      <c r="E758" t="inlineStr">
        <is>
          <t>OH</t>
        </is>
      </c>
      <c r="F758" t="inlineStr">
        <is>
          <t>Review</t>
        </is>
      </c>
      <c r="G758" t="inlineStr">
        <is>
          <t>Verify against product UX/business rules before exposing</t>
        </is>
      </c>
    </row>
    <row r="759">
      <c r="A759" t="inlineStr">
        <is>
          <t>Plesteran &amp; Acian</t>
        </is>
      </c>
      <c r="B759" t="inlineStr">
        <is>
          <t>D81</t>
        </is>
      </c>
      <c r="C759" t="inlineStr">
        <is>
          <t>Kepala tukang | OH</t>
        </is>
      </c>
      <c r="D759" t="n">
        <v>0.0083</v>
      </c>
      <c r="E759" t="inlineStr">
        <is>
          <t>OH</t>
        </is>
      </c>
      <c r="F759" t="inlineStr">
        <is>
          <t>Review</t>
        </is>
      </c>
      <c r="G759" t="inlineStr">
        <is>
          <t>Verify against product UX/business rules before exposing</t>
        </is>
      </c>
    </row>
    <row r="760">
      <c r="A760" t="inlineStr">
        <is>
          <t>Plesteran &amp; Acian</t>
        </is>
      </c>
      <c r="B760" t="inlineStr">
        <is>
          <t>D82</t>
        </is>
      </c>
      <c r="C760" t="inlineStr">
        <is>
          <t>Mandor | OH</t>
        </is>
      </c>
      <c r="D760" t="n">
        <v>0.0028</v>
      </c>
      <c r="E760" t="inlineStr">
        <is>
          <t>OH</t>
        </is>
      </c>
      <c r="F760" t="inlineStr">
        <is>
          <t>Review</t>
        </is>
      </c>
      <c r="G760" t="inlineStr">
        <is>
          <t>Verify against product UX/business rules before exposing</t>
        </is>
      </c>
    </row>
    <row r="761">
      <c r="A761" t="inlineStr">
        <is>
          <t>Plesteran &amp; Acian</t>
        </is>
      </c>
      <c r="B761" t="inlineStr">
        <is>
          <t>D84</t>
        </is>
      </c>
      <c r="C761" t="inlineStr">
        <is>
          <t>Mortar siap pakai | kg</t>
        </is>
      </c>
      <c r="D761" t="n">
        <v>16.67</v>
      </c>
      <c r="E761" t="inlineStr">
        <is>
          <t>kg</t>
        </is>
      </c>
      <c r="F761" t="inlineStr">
        <is>
          <t>Review</t>
        </is>
      </c>
      <c r="G761" t="inlineStr">
        <is>
          <t>Verify against product UX/business rules before exposing</t>
        </is>
      </c>
    </row>
    <row r="762">
      <c r="A762" t="inlineStr">
        <is>
          <t>Plesteran &amp; Acian</t>
        </is>
      </c>
      <c r="B762" t="inlineStr">
        <is>
          <t>D89</t>
        </is>
      </c>
      <c r="C762" t="inlineStr">
        <is>
          <t>Pekerja | OH</t>
        </is>
      </c>
      <c r="D762" t="n">
        <v>0.2</v>
      </c>
      <c r="E762" t="inlineStr">
        <is>
          <t>OH</t>
        </is>
      </c>
      <c r="F762" t="inlineStr">
        <is>
          <t>Review</t>
        </is>
      </c>
      <c r="G762" t="inlineStr">
        <is>
          <t>Verify against product UX/business rules before exposing</t>
        </is>
      </c>
    </row>
    <row r="763">
      <c r="A763" t="inlineStr">
        <is>
          <t>Plesteran &amp; Acian</t>
        </is>
      </c>
      <c r="B763" t="inlineStr">
        <is>
          <t>D90</t>
        </is>
      </c>
      <c r="C763" t="inlineStr">
        <is>
          <t>Tukang batu | OH</t>
        </is>
      </c>
      <c r="D763" t="n">
        <v>0.1</v>
      </c>
      <c r="E763" t="inlineStr">
        <is>
          <t>OH</t>
        </is>
      </c>
      <c r="F763" t="inlineStr">
        <is>
          <t>Review</t>
        </is>
      </c>
      <c r="G763" t="inlineStr">
        <is>
          <t>Verify against product UX/business rules before exposing</t>
        </is>
      </c>
    </row>
    <row r="764">
      <c r="A764" t="inlineStr">
        <is>
          <t>Plesteran &amp; Acian</t>
        </is>
      </c>
      <c r="B764" t="inlineStr">
        <is>
          <t>D91</t>
        </is>
      </c>
      <c r="C764" t="inlineStr">
        <is>
          <t>Kepala tukang | OH</t>
        </is>
      </c>
      <c r="D764" t="n">
        <v>0.01</v>
      </c>
      <c r="E764" t="inlineStr">
        <is>
          <t>OH</t>
        </is>
      </c>
      <c r="F764" t="inlineStr">
        <is>
          <t>Review</t>
        </is>
      </c>
      <c r="G764" t="inlineStr">
        <is>
          <t>Verify against product UX/business rules before exposing</t>
        </is>
      </c>
    </row>
    <row r="765">
      <c r="A765" t="inlineStr">
        <is>
          <t>Plesteran &amp; Acian</t>
        </is>
      </c>
      <c r="B765" t="inlineStr">
        <is>
          <t>D92</t>
        </is>
      </c>
      <c r="C765" t="inlineStr">
        <is>
          <t>Mandor | OH</t>
        </is>
      </c>
      <c r="D765" t="n">
        <v>0.0033</v>
      </c>
      <c r="E765" t="inlineStr">
        <is>
          <t>OH</t>
        </is>
      </c>
      <c r="F765" t="inlineStr">
        <is>
          <t>Review</t>
        </is>
      </c>
      <c r="G765" t="inlineStr">
        <is>
          <t>Verify against product UX/business rules before exposing</t>
        </is>
      </c>
    </row>
    <row r="766">
      <c r="A766" t="inlineStr">
        <is>
          <t>Plesteran &amp; Acian</t>
        </is>
      </c>
      <c r="B766" t="inlineStr">
        <is>
          <t>D94</t>
        </is>
      </c>
      <c r="C766" t="inlineStr">
        <is>
          <t>Semen portland | kg</t>
        </is>
      </c>
      <c r="D766" t="n">
        <v>3.25</v>
      </c>
      <c r="E766" t="inlineStr">
        <is>
          <t>kg</t>
        </is>
      </c>
      <c r="F766" t="inlineStr">
        <is>
          <t>Review</t>
        </is>
      </c>
      <c r="G766" t="inlineStr">
        <is>
          <t>Verify against product UX/business rules before exposing</t>
        </is>
      </c>
    </row>
    <row r="767">
      <c r="A767" t="inlineStr">
        <is>
          <t>Penutup Lantai</t>
        </is>
      </c>
      <c r="B767" t="inlineStr">
        <is>
          <t>D9</t>
        </is>
      </c>
      <c r="C767" t="inlineStr">
        <is>
          <t>Lantai utama | m² | P</t>
        </is>
      </c>
      <c r="D767" t="n">
        <v>36</v>
      </c>
      <c r="E767" t="inlineStr">
        <is>
          <t>m²</t>
        </is>
      </c>
      <c r="F767" t="inlineStr">
        <is>
          <t>Likely input</t>
        </is>
      </c>
      <c r="G767" t="inlineStr">
        <is>
          <t>Verify against product UX/business rules before exposing</t>
        </is>
      </c>
    </row>
    <row r="768">
      <c r="A768" t="inlineStr">
        <is>
          <t>Penutup Lantai</t>
        </is>
      </c>
      <c r="B768" t="inlineStr">
        <is>
          <t>H9</t>
        </is>
      </c>
      <c r="C768" t="inlineStr">
        <is>
          <t>P | Panjang granit | cm</t>
        </is>
      </c>
      <c r="D768" t="n">
        <v>60</v>
      </c>
      <c r="E768" t="inlineStr">
        <is>
          <t>cm</t>
        </is>
      </c>
      <c r="F768" t="inlineStr">
        <is>
          <t>Likely input</t>
        </is>
      </c>
      <c r="G768" t="inlineStr">
        <is>
          <t>Verify against product UX/business rules before exposing</t>
        </is>
      </c>
    </row>
    <row r="769">
      <c r="A769" t="inlineStr">
        <is>
          <t>Penutup Lantai</t>
        </is>
      </c>
      <c r="B769" t="inlineStr">
        <is>
          <t>K9</t>
        </is>
      </c>
      <c r="C769" t="inlineStr">
        <is>
          <t>cm | Pekerja</t>
        </is>
      </c>
      <c r="D769" t="n">
        <v>1</v>
      </c>
      <c r="E769" t="inlineStr"/>
      <c r="F769" t="inlineStr">
        <is>
          <t>Likely input</t>
        </is>
      </c>
      <c r="G769" t="inlineStr">
        <is>
          <t>Verify against product UX/business rules before exposing</t>
        </is>
      </c>
    </row>
    <row r="770">
      <c r="A770" t="inlineStr">
        <is>
          <t>Penutup Lantai</t>
        </is>
      </c>
      <c r="B770" t="inlineStr">
        <is>
          <t>P9</t>
        </is>
      </c>
      <c r="C770" t="inlineStr">
        <is>
          <t>OH</t>
        </is>
      </c>
      <c r="D770" t="n">
        <v>100000</v>
      </c>
      <c r="E770" t="inlineStr"/>
      <c r="F770" t="inlineStr">
        <is>
          <t>Likely input</t>
        </is>
      </c>
      <c r="G770" t="inlineStr">
        <is>
          <t>Verify against product UX/business rules before exposing</t>
        </is>
      </c>
    </row>
    <row r="771">
      <c r="A771" t="inlineStr">
        <is>
          <t>Penutup Lantai</t>
        </is>
      </c>
      <c r="B771" t="inlineStr">
        <is>
          <t>D10</t>
        </is>
      </c>
      <c r="C771" t="inlineStr">
        <is>
          <t>Lantai toilet | m² | L</t>
        </is>
      </c>
      <c r="D771" t="n">
        <v>39</v>
      </c>
      <c r="E771" t="inlineStr">
        <is>
          <t>m²</t>
        </is>
      </c>
      <c r="F771" t="inlineStr">
        <is>
          <t>Likely input</t>
        </is>
      </c>
      <c r="G771" t="inlineStr">
        <is>
          <t>Verify against product UX/business rules before exposing</t>
        </is>
      </c>
    </row>
    <row r="772">
      <c r="A772" t="inlineStr">
        <is>
          <t>Penutup Lantai</t>
        </is>
      </c>
      <c r="B772" t="inlineStr">
        <is>
          <t>H10</t>
        </is>
      </c>
      <c r="C772" t="inlineStr">
        <is>
          <t>L | Lebar granit | cm</t>
        </is>
      </c>
      <c r="D772" t="n">
        <v>60</v>
      </c>
      <c r="E772" t="inlineStr">
        <is>
          <t>cm</t>
        </is>
      </c>
      <c r="F772" t="inlineStr">
        <is>
          <t>Likely input</t>
        </is>
      </c>
      <c r="G772" t="inlineStr">
        <is>
          <t>Verify against product UX/business rules before exposing</t>
        </is>
      </c>
    </row>
    <row r="773">
      <c r="A773" t="inlineStr">
        <is>
          <t>Penutup Lantai</t>
        </is>
      </c>
      <c r="B773" t="inlineStr">
        <is>
          <t>K10</t>
        </is>
      </c>
      <c r="C773" t="inlineStr">
        <is>
          <t>cm | Tukang</t>
        </is>
      </c>
      <c r="D773" t="n">
        <v>1</v>
      </c>
      <c r="E773" t="inlineStr"/>
      <c r="F773" t="inlineStr">
        <is>
          <t>Likely input</t>
        </is>
      </c>
      <c r="G773" t="inlineStr">
        <is>
          <t>Verify against product UX/business rules before exposing</t>
        </is>
      </c>
    </row>
    <row r="774">
      <c r="A774" t="inlineStr">
        <is>
          <t>Penutup Lantai</t>
        </is>
      </c>
      <c r="B774" t="inlineStr">
        <is>
          <t>P10</t>
        </is>
      </c>
      <c r="C774" t="inlineStr">
        <is>
          <t>OH</t>
        </is>
      </c>
      <c r="D774" t="n">
        <v>145000</v>
      </c>
      <c r="E774" t="inlineStr"/>
      <c r="F774" t="inlineStr">
        <is>
          <t>Likely input</t>
        </is>
      </c>
      <c r="G774" t="inlineStr">
        <is>
          <t>Verify against product UX/business rules before exposing</t>
        </is>
      </c>
    </row>
    <row r="775">
      <c r="A775" t="inlineStr">
        <is>
          <t>Penutup Lantai</t>
        </is>
      </c>
      <c r="B775" t="inlineStr">
        <is>
          <t>D11</t>
        </is>
      </c>
      <c r="C775" t="inlineStr">
        <is>
          <t>Lantai teras | m²</t>
        </is>
      </c>
      <c r="D775" t="n">
        <v>3.8</v>
      </c>
      <c r="E775" t="inlineStr">
        <is>
          <t>m²</t>
        </is>
      </c>
      <c r="F775" t="inlineStr">
        <is>
          <t>Likely input</t>
        </is>
      </c>
      <c r="G775" t="inlineStr">
        <is>
          <t>Verify against product UX/business rules before exposing</t>
        </is>
      </c>
    </row>
    <row r="776">
      <c r="A776" t="inlineStr">
        <is>
          <t>Penutup Lantai</t>
        </is>
      </c>
      <c r="B776" t="inlineStr">
        <is>
          <t>K11</t>
        </is>
      </c>
      <c r="C776" t="inlineStr">
        <is>
          <t>m² | Kepala Tukang</t>
        </is>
      </c>
      <c r="D776" t="n">
        <v>1</v>
      </c>
      <c r="E776" t="inlineStr"/>
      <c r="F776" t="inlineStr">
        <is>
          <t>Likely input</t>
        </is>
      </c>
      <c r="G776" t="inlineStr">
        <is>
          <t>Verify against product UX/business rules before exposing</t>
        </is>
      </c>
    </row>
    <row r="777">
      <c r="A777" t="inlineStr">
        <is>
          <t>Penutup Lantai</t>
        </is>
      </c>
      <c r="B777" t="inlineStr">
        <is>
          <t>P11</t>
        </is>
      </c>
      <c r="C777" t="inlineStr">
        <is>
          <t>OH</t>
        </is>
      </c>
      <c r="D777" t="n">
        <v>175000</v>
      </c>
      <c r="E777" t="inlineStr"/>
      <c r="F777" t="inlineStr">
        <is>
          <t>Likely input</t>
        </is>
      </c>
      <c r="G777" t="inlineStr">
        <is>
          <t>Verify against product UX/business rules before exposing</t>
        </is>
      </c>
    </row>
    <row r="778">
      <c r="A778" t="inlineStr">
        <is>
          <t>Penutup Lantai</t>
        </is>
      </c>
      <c r="B778" t="inlineStr">
        <is>
          <t>D12</t>
        </is>
      </c>
      <c r="C778" t="inlineStr">
        <is>
          <t>Lantai lainnya | m²</t>
        </is>
      </c>
      <c r="D778" t="n">
        <v>3.8</v>
      </c>
      <c r="E778" t="inlineStr">
        <is>
          <t>m²</t>
        </is>
      </c>
      <c r="F778" t="inlineStr">
        <is>
          <t>Likely input</t>
        </is>
      </c>
      <c r="G778" t="inlineStr">
        <is>
          <t>Verify against product UX/business rules before exposing</t>
        </is>
      </c>
    </row>
    <row r="779">
      <c r="A779" t="inlineStr">
        <is>
          <t>Penutup Lantai</t>
        </is>
      </c>
      <c r="B779" t="inlineStr">
        <is>
          <t>K12</t>
        </is>
      </c>
      <c r="C779" t="inlineStr">
        <is>
          <t>Mandor</t>
        </is>
      </c>
      <c r="D779" t="n">
        <v>1</v>
      </c>
      <c r="E779" t="inlineStr"/>
      <c r="F779" t="inlineStr">
        <is>
          <t>Likely input</t>
        </is>
      </c>
      <c r="G779" t="inlineStr">
        <is>
          <t>Verify against product UX/business rules before exposing</t>
        </is>
      </c>
    </row>
    <row r="780">
      <c r="A780" t="inlineStr">
        <is>
          <t>Penutup Lantai</t>
        </is>
      </c>
      <c r="B780" t="inlineStr">
        <is>
          <t>P12</t>
        </is>
      </c>
      <c r="C780" t="inlineStr">
        <is>
          <t>OH</t>
        </is>
      </c>
      <c r="D780" t="n">
        <v>200000</v>
      </c>
      <c r="E780" t="inlineStr"/>
      <c r="F780" t="inlineStr">
        <is>
          <t>Likely input</t>
        </is>
      </c>
      <c r="G780" t="inlineStr">
        <is>
          <t>Verify against product UX/business rules before exposing</t>
        </is>
      </c>
    </row>
    <row r="781">
      <c r="A781" t="inlineStr">
        <is>
          <t>Penutup Lantai</t>
        </is>
      </c>
      <c r="B781" t="inlineStr">
        <is>
          <t>H13</t>
        </is>
      </c>
      <c r="C781" t="inlineStr">
        <is>
          <t>P | Panjang marmer | cm</t>
        </is>
      </c>
      <c r="D781" t="n">
        <v>60</v>
      </c>
      <c r="E781" t="inlineStr">
        <is>
          <t>cm</t>
        </is>
      </c>
      <c r="F781" t="inlineStr">
        <is>
          <t>Likely input</t>
        </is>
      </c>
      <c r="G781" t="inlineStr">
        <is>
          <t>Verify against product UX/business rules before exposing</t>
        </is>
      </c>
    </row>
    <row r="782">
      <c r="A782" t="inlineStr">
        <is>
          <t>Penutup Lantai</t>
        </is>
      </c>
      <c r="B782" t="inlineStr">
        <is>
          <t>H14</t>
        </is>
      </c>
      <c r="C782" t="inlineStr">
        <is>
          <t>L | Lebar marmer | cm</t>
        </is>
      </c>
      <c r="D782" t="n">
        <v>60</v>
      </c>
      <c r="E782" t="inlineStr">
        <is>
          <t>cm</t>
        </is>
      </c>
      <c r="F782" t="inlineStr">
        <is>
          <t>Likely input</t>
        </is>
      </c>
      <c r="G782" t="inlineStr">
        <is>
          <t>Verify against product UX/business rules before exposing</t>
        </is>
      </c>
    </row>
    <row r="783">
      <c r="A783" t="inlineStr">
        <is>
          <t>Penutup Lantai</t>
        </is>
      </c>
      <c r="B783" t="inlineStr">
        <is>
          <t>K14</t>
        </is>
      </c>
      <c r="C783" t="inlineStr">
        <is>
          <t>cm | Pemasangan Lantai Ubin Granit 1SP : 2PP</t>
        </is>
      </c>
      <c r="D783" t="n">
        <v>1</v>
      </c>
      <c r="E783" t="inlineStr"/>
      <c r="F783" t="inlineStr">
        <is>
          <t>Likely input</t>
        </is>
      </c>
      <c r="G783" t="inlineStr">
        <is>
          <t>Verify against product UX/business rules before exposing</t>
        </is>
      </c>
    </row>
    <row r="784">
      <c r="A784" t="inlineStr">
        <is>
          <t>Penutup Lantai</t>
        </is>
      </c>
      <c r="B784" t="inlineStr">
        <is>
          <t>D15</t>
        </is>
      </c>
      <c r="C784" t="inlineStr">
        <is>
          <t>Panjang plint 1 | m¹</t>
        </is>
      </c>
      <c r="D784" t="n">
        <v>17.1</v>
      </c>
      <c r="E784" t="inlineStr">
        <is>
          <t>m¹</t>
        </is>
      </c>
      <c r="F784" t="inlineStr">
        <is>
          <t>Likely input</t>
        </is>
      </c>
      <c r="G784" t="inlineStr">
        <is>
          <t>Verify against product UX/business rules before exposing</t>
        </is>
      </c>
    </row>
    <row r="785">
      <c r="A785" t="inlineStr">
        <is>
          <t>Penutup Lantai</t>
        </is>
      </c>
      <c r="B785" t="inlineStr">
        <is>
          <t>P15</t>
        </is>
      </c>
      <c r="C785" t="inlineStr">
        <is>
          <t>buah</t>
        </is>
      </c>
      <c r="D785" t="n">
        <v>120000</v>
      </c>
      <c r="E785" t="inlineStr"/>
      <c r="F785" t="inlineStr">
        <is>
          <t>Likely input</t>
        </is>
      </c>
      <c r="G785" t="inlineStr">
        <is>
          <t>Verify against product UX/business rules before exposing</t>
        </is>
      </c>
    </row>
    <row r="786">
      <c r="A786" t="inlineStr">
        <is>
          <t>Penutup Lantai</t>
        </is>
      </c>
      <c r="B786" t="inlineStr">
        <is>
          <t>D16</t>
        </is>
      </c>
      <c r="C786" t="inlineStr">
        <is>
          <t>Panjang plint 2 | m¹</t>
        </is>
      </c>
      <c r="D786" t="n">
        <v>11.1</v>
      </c>
      <c r="E786" t="inlineStr">
        <is>
          <t>m¹</t>
        </is>
      </c>
      <c r="F786" t="inlineStr">
        <is>
          <t>Likely input</t>
        </is>
      </c>
      <c r="G786" t="inlineStr">
        <is>
          <t>Verify against product UX/business rules before exposing</t>
        </is>
      </c>
    </row>
    <row r="787">
      <c r="A787" t="inlineStr">
        <is>
          <t>Penutup Lantai</t>
        </is>
      </c>
      <c r="B787" t="inlineStr">
        <is>
          <t>P16</t>
        </is>
      </c>
      <c r="C787" t="inlineStr">
        <is>
          <t>sak</t>
        </is>
      </c>
      <c r="D787" t="n">
        <v>65000</v>
      </c>
      <c r="E787" t="inlineStr"/>
      <c r="F787" t="inlineStr">
        <is>
          <t>Likely input</t>
        </is>
      </c>
      <c r="G787" t="inlineStr">
        <is>
          <t>Verify against product UX/business rules before exposing</t>
        </is>
      </c>
    </row>
    <row r="788">
      <c r="A788" t="inlineStr">
        <is>
          <t>Penutup Lantai</t>
        </is>
      </c>
      <c r="B788" t="inlineStr">
        <is>
          <t>D17</t>
        </is>
      </c>
      <c r="C788" t="inlineStr">
        <is>
          <t>Panjang plint 3 | m¹ | P</t>
        </is>
      </c>
      <c r="D788" t="n">
        <v>15.1</v>
      </c>
      <c r="E788" t="inlineStr">
        <is>
          <t>m¹</t>
        </is>
      </c>
      <c r="F788" t="inlineStr">
        <is>
          <t>Likely input</t>
        </is>
      </c>
      <c r="G788" t="inlineStr">
        <is>
          <t>Verify against product UX/business rules before exposing</t>
        </is>
      </c>
    </row>
    <row r="789">
      <c r="A789" t="inlineStr">
        <is>
          <t>Penutup Lantai</t>
        </is>
      </c>
      <c r="B789" t="inlineStr">
        <is>
          <t>H17</t>
        </is>
      </c>
      <c r="C789" t="inlineStr">
        <is>
          <t>P | Panjang keramik | cm</t>
        </is>
      </c>
      <c r="D789" t="n">
        <v>30</v>
      </c>
      <c r="E789" t="inlineStr">
        <is>
          <t>cm</t>
        </is>
      </c>
      <c r="F789" t="inlineStr">
        <is>
          <t>Likely input</t>
        </is>
      </c>
      <c r="G789" t="inlineStr">
        <is>
          <t>Verify against product UX/business rules before exposing</t>
        </is>
      </c>
    </row>
    <row r="790">
      <c r="A790" t="inlineStr">
        <is>
          <t>Penutup Lantai</t>
        </is>
      </c>
      <c r="B790" t="inlineStr">
        <is>
          <t>P17</t>
        </is>
      </c>
      <c r="C790" t="inlineStr">
        <is>
          <t>sak</t>
        </is>
      </c>
      <c r="D790" t="n">
        <v>307000</v>
      </c>
      <c r="E790" t="inlineStr"/>
      <c r="F790" t="inlineStr">
        <is>
          <t>Likely input</t>
        </is>
      </c>
      <c r="G790" t="inlineStr">
        <is>
          <t>Verify against product UX/business rules before exposing</t>
        </is>
      </c>
    </row>
    <row r="791">
      <c r="A791" t="inlineStr">
        <is>
          <t>Penutup Lantai</t>
        </is>
      </c>
      <c r="B791" t="inlineStr">
        <is>
          <t>D18</t>
        </is>
      </c>
      <c r="C791" t="inlineStr">
        <is>
          <t>Panjang lainnya | m¹ | L</t>
        </is>
      </c>
      <c r="D791" t="n">
        <v>6</v>
      </c>
      <c r="E791" t="inlineStr">
        <is>
          <t>m¹</t>
        </is>
      </c>
      <c r="F791" t="inlineStr">
        <is>
          <t>Likely input</t>
        </is>
      </c>
      <c r="G791" t="inlineStr">
        <is>
          <t>Verify against product UX/business rules before exposing</t>
        </is>
      </c>
    </row>
    <row r="792">
      <c r="A792" t="inlineStr">
        <is>
          <t>Penutup Lantai</t>
        </is>
      </c>
      <c r="B792" t="inlineStr">
        <is>
          <t>H18</t>
        </is>
      </c>
      <c r="C792" t="inlineStr">
        <is>
          <t>L | Lebar keramik | cm</t>
        </is>
      </c>
      <c r="D792" t="n">
        <v>30</v>
      </c>
      <c r="E792" t="inlineStr">
        <is>
          <t>cm</t>
        </is>
      </c>
      <c r="F792" t="inlineStr">
        <is>
          <t>Likely input</t>
        </is>
      </c>
      <c r="G792" t="inlineStr">
        <is>
          <t>Verify against product UX/business rules before exposing</t>
        </is>
      </c>
    </row>
    <row r="793">
      <c r="A793" t="inlineStr">
        <is>
          <t>Penutup Lantai</t>
        </is>
      </c>
      <c r="B793" t="inlineStr">
        <is>
          <t>P18</t>
        </is>
      </c>
      <c r="C793" t="inlineStr">
        <is>
          <t>m³</t>
        </is>
      </c>
      <c r="D793" t="n">
        <v>275000</v>
      </c>
      <c r="E793" t="inlineStr"/>
      <c r="F793" t="inlineStr">
        <is>
          <t>Likely input</t>
        </is>
      </c>
      <c r="G793" t="inlineStr">
        <is>
          <t>Verify against product UX/business rules before exposing</t>
        </is>
      </c>
    </row>
    <row r="794">
      <c r="A794" t="inlineStr">
        <is>
          <t>Penutup Lantai</t>
        </is>
      </c>
      <c r="B794" t="inlineStr">
        <is>
          <t>K19</t>
        </is>
      </c>
      <c r="C794" t="inlineStr">
        <is>
          <t>m² | Pemasangan Lantai Teralux Marmer 1SP : 2PP</t>
        </is>
      </c>
      <c r="D794" t="n">
        <v>0</v>
      </c>
      <c r="E794" t="inlineStr"/>
      <c r="F794" t="inlineStr">
        <is>
          <t>Likely input</t>
        </is>
      </c>
      <c r="G794" t="inlineStr">
        <is>
          <t>Verify against product UX/business rules before exposing</t>
        </is>
      </c>
    </row>
    <row r="795">
      <c r="A795" t="inlineStr">
        <is>
          <t>Penutup Lantai</t>
        </is>
      </c>
      <c r="B795" t="inlineStr">
        <is>
          <t>P20</t>
        </is>
      </c>
      <c r="C795" t="inlineStr">
        <is>
          <t>buah</t>
        </is>
      </c>
      <c r="D795" t="n">
        <v>120000</v>
      </c>
      <c r="E795" t="inlineStr"/>
      <c r="F795" t="inlineStr">
        <is>
          <t>Likely input</t>
        </is>
      </c>
      <c r="G795" t="inlineStr">
        <is>
          <t>Verify against product UX/business rules before exposing</t>
        </is>
      </c>
    </row>
    <row r="796">
      <c r="A796" t="inlineStr">
        <is>
          <t>Penutup Lantai</t>
        </is>
      </c>
      <c r="B796" t="inlineStr">
        <is>
          <t>D21</t>
        </is>
      </c>
      <c r="C796" t="inlineStr">
        <is>
          <t>P | Panjang plint | cm</t>
        </is>
      </c>
      <c r="D796" t="n">
        <v>60</v>
      </c>
      <c r="E796" t="inlineStr">
        <is>
          <t>cm</t>
        </is>
      </c>
      <c r="F796" t="inlineStr">
        <is>
          <t>Likely input</t>
        </is>
      </c>
      <c r="G796" t="inlineStr">
        <is>
          <t>Verify against product UX/business rules before exposing</t>
        </is>
      </c>
    </row>
    <row r="797">
      <c r="A797" t="inlineStr">
        <is>
          <t>Penutup Lantai</t>
        </is>
      </c>
      <c r="B797" t="inlineStr">
        <is>
          <t>P21</t>
        </is>
      </c>
      <c r="C797" t="inlineStr">
        <is>
          <t>sak</t>
        </is>
      </c>
      <c r="D797" t="n">
        <v>65000</v>
      </c>
      <c r="E797" t="inlineStr"/>
      <c r="F797" t="inlineStr">
        <is>
          <t>Likely input</t>
        </is>
      </c>
      <c r="G797" t="inlineStr">
        <is>
          <t>Verify against product UX/business rules before exposing</t>
        </is>
      </c>
    </row>
    <row r="798">
      <c r="A798" t="inlineStr">
        <is>
          <t>Penutup Lantai</t>
        </is>
      </c>
      <c r="B798" t="inlineStr">
        <is>
          <t>D22</t>
        </is>
      </c>
      <c r="C798" t="inlineStr">
        <is>
          <t>L | Lebar plint | cm</t>
        </is>
      </c>
      <c r="D798" t="n">
        <v>10</v>
      </c>
      <c r="E798" t="inlineStr">
        <is>
          <t>cm</t>
        </is>
      </c>
      <c r="F798" t="inlineStr">
        <is>
          <t>Likely input</t>
        </is>
      </c>
      <c r="G798" t="inlineStr">
        <is>
          <t>Verify against product UX/business rules before exposing</t>
        </is>
      </c>
    </row>
    <row r="799">
      <c r="A799" t="inlineStr">
        <is>
          <t>Penutup Lantai</t>
        </is>
      </c>
      <c r="B799" t="inlineStr">
        <is>
          <t>P22</t>
        </is>
      </c>
      <c r="C799" t="inlineStr">
        <is>
          <t>sak</t>
        </is>
      </c>
      <c r="D799" t="n">
        <v>307000</v>
      </c>
      <c r="E799" t="inlineStr"/>
      <c r="F799" t="inlineStr">
        <is>
          <t>Likely input</t>
        </is>
      </c>
      <c r="G799" t="inlineStr">
        <is>
          <t>Verify against product UX/business rules before exposing</t>
        </is>
      </c>
    </row>
    <row r="800">
      <c r="A800" t="inlineStr">
        <is>
          <t>Penutup Lantai</t>
        </is>
      </c>
      <c r="B800" t="inlineStr">
        <is>
          <t>P23</t>
        </is>
      </c>
      <c r="C800" t="inlineStr">
        <is>
          <t>m³</t>
        </is>
      </c>
      <c r="D800" t="n">
        <v>275000</v>
      </c>
      <c r="E800" t="inlineStr"/>
      <c r="F800" t="inlineStr">
        <is>
          <t>Likely input</t>
        </is>
      </c>
      <c r="G800" t="inlineStr">
        <is>
          <t>Verify against product UX/business rules before exposing</t>
        </is>
      </c>
    </row>
    <row r="801">
      <c r="A801" t="inlineStr">
        <is>
          <t>Penutup Lantai</t>
        </is>
      </c>
      <c r="B801" t="inlineStr">
        <is>
          <t>K24</t>
        </is>
      </c>
      <c r="C801" t="inlineStr">
        <is>
          <t>m¹ | Pemasangan Lantai Keramik 1SP : 2PP</t>
        </is>
      </c>
      <c r="D801" t="n">
        <v>0</v>
      </c>
      <c r="E801" t="inlineStr"/>
      <c r="F801" t="inlineStr">
        <is>
          <t>Likely input</t>
        </is>
      </c>
      <c r="G801" t="inlineStr">
        <is>
          <t>Verify against product UX/business rules before exposing</t>
        </is>
      </c>
    </row>
    <row r="802">
      <c r="A802" t="inlineStr">
        <is>
          <t>Penutup Lantai</t>
        </is>
      </c>
      <c r="B802" t="inlineStr">
        <is>
          <t>P25</t>
        </is>
      </c>
      <c r="C802" t="inlineStr">
        <is>
          <t>buah</t>
        </is>
      </c>
      <c r="D802" t="n">
        <v>44000</v>
      </c>
      <c r="E802" t="inlineStr"/>
      <c r="F802" t="inlineStr">
        <is>
          <t>Likely input</t>
        </is>
      </c>
      <c r="G802" t="inlineStr">
        <is>
          <t>Verify against product UX/business rules before exposing</t>
        </is>
      </c>
    </row>
    <row r="803">
      <c r="A803" t="inlineStr">
        <is>
          <t>Penutup Lantai</t>
        </is>
      </c>
      <c r="B803" t="inlineStr">
        <is>
          <t>P26</t>
        </is>
      </c>
      <c r="C803" t="inlineStr">
        <is>
          <t>sak</t>
        </is>
      </c>
      <c r="D803" t="n">
        <v>65000</v>
      </c>
      <c r="E803" t="inlineStr"/>
      <c r="F803" t="inlineStr">
        <is>
          <t>Review</t>
        </is>
      </c>
      <c r="G803" t="inlineStr">
        <is>
          <t>Verify against product UX/business rules before exposing</t>
        </is>
      </c>
    </row>
    <row r="804">
      <c r="A804" t="inlineStr">
        <is>
          <t>Penutup Lantai</t>
        </is>
      </c>
      <c r="B804" t="inlineStr">
        <is>
          <t>P27</t>
        </is>
      </c>
      <c r="C804" t="inlineStr">
        <is>
          <t>sak</t>
        </is>
      </c>
      <c r="D804" t="n">
        <v>307000</v>
      </c>
      <c r="E804" t="inlineStr"/>
      <c r="F804" t="inlineStr">
        <is>
          <t>Review</t>
        </is>
      </c>
      <c r="G804" t="inlineStr">
        <is>
          <t>Verify against product UX/business rules before exposing</t>
        </is>
      </c>
    </row>
    <row r="805">
      <c r="A805" t="inlineStr">
        <is>
          <t>Penutup Lantai</t>
        </is>
      </c>
      <c r="B805" t="inlineStr">
        <is>
          <t>P28</t>
        </is>
      </c>
      <c r="C805" t="inlineStr">
        <is>
          <t>m³</t>
        </is>
      </c>
      <c r="D805" t="n">
        <v>275000</v>
      </c>
      <c r="E805" t="inlineStr"/>
      <c r="F805" t="inlineStr">
        <is>
          <t>Review</t>
        </is>
      </c>
      <c r="G805" t="inlineStr">
        <is>
          <t>Verify against product UX/business rules before exposing</t>
        </is>
      </c>
    </row>
    <row r="806">
      <c r="A806" t="inlineStr">
        <is>
          <t>Penutup Lantai</t>
        </is>
      </c>
      <c r="B806" t="inlineStr">
        <is>
          <t>K29</t>
        </is>
      </c>
      <c r="C806" t="inlineStr">
        <is>
          <t>Pemasangan Plint 1SP : 2PP</t>
        </is>
      </c>
      <c r="D806" t="n">
        <v>1</v>
      </c>
      <c r="E806" t="inlineStr"/>
      <c r="F806" t="inlineStr">
        <is>
          <t>Review</t>
        </is>
      </c>
      <c r="G806" t="inlineStr">
        <is>
          <t>Verify against product UX/business rules before exposing</t>
        </is>
      </c>
    </row>
    <row r="807">
      <c r="A807" t="inlineStr">
        <is>
          <t>Penutup Lantai</t>
        </is>
      </c>
      <c r="B807" t="inlineStr">
        <is>
          <t>P30</t>
        </is>
      </c>
      <c r="C807" t="inlineStr">
        <is>
          <t>buah</t>
        </is>
      </c>
      <c r="D807" t="n">
        <v>18000</v>
      </c>
      <c r="E807" t="inlineStr"/>
      <c r="F807" t="inlineStr">
        <is>
          <t>Review</t>
        </is>
      </c>
      <c r="G807" t="inlineStr">
        <is>
          <t>Verify against product UX/business rules before exposing</t>
        </is>
      </c>
    </row>
    <row r="808">
      <c r="A808" t="inlineStr">
        <is>
          <t>Penutup Lantai</t>
        </is>
      </c>
      <c r="B808" t="inlineStr">
        <is>
          <t>P31</t>
        </is>
      </c>
      <c r="C808" t="inlineStr">
        <is>
          <t>sak</t>
        </is>
      </c>
      <c r="D808" t="n">
        <v>65000</v>
      </c>
      <c r="E808" t="inlineStr"/>
      <c r="F808" t="inlineStr">
        <is>
          <t>Review</t>
        </is>
      </c>
      <c r="G808" t="inlineStr">
        <is>
          <t>Verify against product UX/business rules before exposing</t>
        </is>
      </c>
    </row>
    <row r="809">
      <c r="A809" t="inlineStr">
        <is>
          <t>Penutup Lantai</t>
        </is>
      </c>
      <c r="B809" t="inlineStr">
        <is>
          <t>P32</t>
        </is>
      </c>
      <c r="C809" t="inlineStr">
        <is>
          <t>sak</t>
        </is>
      </c>
      <c r="D809" t="n">
        <v>307000</v>
      </c>
      <c r="E809" t="inlineStr"/>
      <c r="F809" t="inlineStr">
        <is>
          <t>Review</t>
        </is>
      </c>
      <c r="G809" t="inlineStr">
        <is>
          <t>Verify against product UX/business rules before exposing</t>
        </is>
      </c>
    </row>
    <row r="810">
      <c r="A810" t="inlineStr">
        <is>
          <t>Penutup Lantai</t>
        </is>
      </c>
      <c r="B810" t="inlineStr">
        <is>
          <t>P33</t>
        </is>
      </c>
      <c r="C810" t="inlineStr">
        <is>
          <t>m³</t>
        </is>
      </c>
      <c r="D810" t="n">
        <v>275000</v>
      </c>
      <c r="E810" t="inlineStr"/>
      <c r="F810" t="inlineStr">
        <is>
          <t>Review</t>
        </is>
      </c>
      <c r="G810" t="inlineStr">
        <is>
          <t>Verify against product UX/business rules before exposing</t>
        </is>
      </c>
    </row>
    <row r="811">
      <c r="A811" t="inlineStr">
        <is>
          <t>Penutup Lantai</t>
        </is>
      </c>
      <c r="B811" t="inlineStr">
        <is>
          <t>D62</t>
        </is>
      </c>
      <c r="C811" t="inlineStr">
        <is>
          <t>Semen portland (PC) | kg</t>
        </is>
      </c>
      <c r="D811" t="n">
        <v>13.632</v>
      </c>
      <c r="E811" t="inlineStr">
        <is>
          <t>kg</t>
        </is>
      </c>
      <c r="F811" t="inlineStr">
        <is>
          <t>Review</t>
        </is>
      </c>
      <c r="G811" t="inlineStr">
        <is>
          <t>Verify against product UX/business rules before exposing</t>
        </is>
      </c>
    </row>
    <row r="812">
      <c r="A812" t="inlineStr">
        <is>
          <t>Penutup Lantai</t>
        </is>
      </c>
      <c r="B812" t="inlineStr">
        <is>
          <t>D63</t>
        </is>
      </c>
      <c r="C812" t="inlineStr">
        <is>
          <t>Semen warna | kg</t>
        </is>
      </c>
      <c r="D812" t="n">
        <v>1.5</v>
      </c>
      <c r="E812" t="inlineStr">
        <is>
          <t>kg</t>
        </is>
      </c>
      <c r="F812" t="inlineStr">
        <is>
          <t>Review</t>
        </is>
      </c>
      <c r="G812" t="inlineStr">
        <is>
          <t>Verify against product UX/business rules before exposing</t>
        </is>
      </c>
    </row>
    <row r="813">
      <c r="A813" t="inlineStr">
        <is>
          <t>Penutup Lantai</t>
        </is>
      </c>
      <c r="B813" t="inlineStr">
        <is>
          <t>D64</t>
        </is>
      </c>
      <c r="C813" t="inlineStr">
        <is>
          <t>Pasir pasang (quarry - lokasi pekerjaan) | m3</t>
        </is>
      </c>
      <c r="D813" t="n">
        <v>0.027</v>
      </c>
      <c r="E813" t="inlineStr"/>
      <c r="F813" t="inlineStr">
        <is>
          <t>Review</t>
        </is>
      </c>
      <c r="G813" t="inlineStr">
        <is>
          <t>Verify against product UX/business rules before exposing</t>
        </is>
      </c>
    </row>
    <row r="814">
      <c r="A814" t="inlineStr">
        <is>
          <t>Penutup Lantai</t>
        </is>
      </c>
      <c r="B814" t="inlineStr">
        <is>
          <t>D75</t>
        </is>
      </c>
      <c r="C814" t="inlineStr">
        <is>
          <t>Semen portland (PC) | kg</t>
        </is>
      </c>
      <c r="D814" t="n">
        <v>13.632</v>
      </c>
      <c r="E814" t="inlineStr">
        <is>
          <t>kg</t>
        </is>
      </c>
      <c r="F814" t="inlineStr">
        <is>
          <t>Review</t>
        </is>
      </c>
      <c r="G814" t="inlineStr">
        <is>
          <t>Verify against product UX/business rules before exposing</t>
        </is>
      </c>
    </row>
    <row r="815">
      <c r="A815" t="inlineStr">
        <is>
          <t>Penutup Lantai</t>
        </is>
      </c>
      <c r="B815" t="inlineStr">
        <is>
          <t>D76</t>
        </is>
      </c>
      <c r="C815" t="inlineStr">
        <is>
          <t>Semen warna | kg</t>
        </is>
      </c>
      <c r="D815" t="n">
        <v>1.5</v>
      </c>
      <c r="E815" t="inlineStr">
        <is>
          <t>kg</t>
        </is>
      </c>
      <c r="F815" t="inlineStr">
        <is>
          <t>Review</t>
        </is>
      </c>
      <c r="G815" t="inlineStr">
        <is>
          <t>Verify against product UX/business rules before exposing</t>
        </is>
      </c>
    </row>
    <row r="816">
      <c r="A816" t="inlineStr">
        <is>
          <t>Penutup Lantai</t>
        </is>
      </c>
      <c r="B816" t="inlineStr">
        <is>
          <t>D77</t>
        </is>
      </c>
      <c r="C816" t="inlineStr">
        <is>
          <t>Pasir pasang (quarry - lokasi pekerjaan) | m3</t>
        </is>
      </c>
      <c r="D816" t="n">
        <v>0.027</v>
      </c>
      <c r="E816" t="inlineStr"/>
      <c r="F816" t="inlineStr">
        <is>
          <t>Review</t>
        </is>
      </c>
      <c r="G816" t="inlineStr">
        <is>
          <t>Verify against product UX/business rules before exposing</t>
        </is>
      </c>
    </row>
    <row r="817">
      <c r="A817" t="inlineStr">
        <is>
          <t>Penutup Lantai</t>
        </is>
      </c>
      <c r="B817" t="inlineStr">
        <is>
          <t>D88</t>
        </is>
      </c>
      <c r="C817" t="inlineStr">
        <is>
          <t>Semen portland (PC) | kg</t>
        </is>
      </c>
      <c r="D817" t="n">
        <v>13.632</v>
      </c>
      <c r="E817" t="inlineStr">
        <is>
          <t>kg</t>
        </is>
      </c>
      <c r="F817" t="inlineStr">
        <is>
          <t>Review</t>
        </is>
      </c>
      <c r="G817" t="inlineStr">
        <is>
          <t>Verify against product UX/business rules before exposing</t>
        </is>
      </c>
    </row>
    <row r="818">
      <c r="A818" t="inlineStr">
        <is>
          <t>Penutup Lantai</t>
        </is>
      </c>
      <c r="B818" t="inlineStr">
        <is>
          <t>D89</t>
        </is>
      </c>
      <c r="C818" t="inlineStr">
        <is>
          <t>Semen warna | kg</t>
        </is>
      </c>
      <c r="D818" t="n">
        <v>1.5</v>
      </c>
      <c r="E818" t="inlineStr">
        <is>
          <t>kg</t>
        </is>
      </c>
      <c r="F818" t="inlineStr">
        <is>
          <t>Review</t>
        </is>
      </c>
      <c r="G818" t="inlineStr">
        <is>
          <t>Verify against product UX/business rules before exposing</t>
        </is>
      </c>
    </row>
    <row r="819">
      <c r="A819" t="inlineStr">
        <is>
          <t>Penutup Lantai</t>
        </is>
      </c>
      <c r="B819" t="inlineStr">
        <is>
          <t>D90</t>
        </is>
      </c>
      <c r="C819" t="inlineStr">
        <is>
          <t>Pasir pasang (quarry - lokasi pekerjaan) | m3</t>
        </is>
      </c>
      <c r="D819" t="n">
        <v>0.027</v>
      </c>
      <c r="E819" t="inlineStr"/>
      <c r="F819" t="inlineStr">
        <is>
          <t>Review</t>
        </is>
      </c>
      <c r="G819" t="inlineStr">
        <is>
          <t>Verify against product UX/business rules before exposing</t>
        </is>
      </c>
    </row>
    <row r="820">
      <c r="A820" t="inlineStr">
        <is>
          <t>Penutup Lantai</t>
        </is>
      </c>
      <c r="B820" t="inlineStr">
        <is>
          <t>D101</t>
        </is>
      </c>
      <c r="C820" t="inlineStr">
        <is>
          <t>Semen portland (PC) | kg</t>
        </is>
      </c>
      <c r="D820" t="n">
        <v>1.704</v>
      </c>
      <c r="E820" t="inlineStr">
        <is>
          <t>kg</t>
        </is>
      </c>
      <c r="F820" t="inlineStr">
        <is>
          <t>Review</t>
        </is>
      </c>
      <c r="G820" t="inlineStr">
        <is>
          <t>Verify against product UX/business rules before exposing</t>
        </is>
      </c>
    </row>
    <row r="821">
      <c r="A821" t="inlineStr">
        <is>
          <t>Penutup Lantai</t>
        </is>
      </c>
      <c r="B821" t="inlineStr">
        <is>
          <t>D102</t>
        </is>
      </c>
      <c r="C821" t="inlineStr">
        <is>
          <t>Semen warna | kg</t>
        </is>
      </c>
      <c r="D821" t="n">
        <v>0.188</v>
      </c>
      <c r="E821" t="inlineStr">
        <is>
          <t>kg</t>
        </is>
      </c>
      <c r="F821" t="inlineStr">
        <is>
          <t>Review</t>
        </is>
      </c>
      <c r="G821" t="inlineStr">
        <is>
          <t>Verify against product UX/business rules before exposing</t>
        </is>
      </c>
    </row>
    <row r="822">
      <c r="A822" t="inlineStr">
        <is>
          <t>Penutup Lantai</t>
        </is>
      </c>
      <c r="B822" t="inlineStr">
        <is>
          <t>D103</t>
        </is>
      </c>
      <c r="C822" t="inlineStr">
        <is>
          <t>Pasir pasang (quarry - lokasi pekerjaan) | m3</t>
        </is>
      </c>
      <c r="D822" t="n">
        <v>0.003</v>
      </c>
      <c r="E822" t="inlineStr"/>
      <c r="F822" t="inlineStr">
        <is>
          <t>Review</t>
        </is>
      </c>
      <c r="G822" t="inlineStr">
        <is>
          <t>Verify against product UX/business rules before exposing</t>
        </is>
      </c>
    </row>
    <row r="823">
      <c r="A823" t="inlineStr">
        <is>
          <t>Penutup Dinding</t>
        </is>
      </c>
      <c r="B823" t="inlineStr">
        <is>
          <t>D9</t>
        </is>
      </c>
      <c r="C823" t="inlineStr">
        <is>
          <t>Luas dinding 1 | m² | P</t>
        </is>
      </c>
      <c r="D823" t="n">
        <v>19.5</v>
      </c>
      <c r="E823" t="inlineStr">
        <is>
          <t>m²</t>
        </is>
      </c>
      <c r="F823" t="inlineStr">
        <is>
          <t>Likely input</t>
        </is>
      </c>
      <c r="G823" t="inlineStr">
        <is>
          <t>Verify against product UX/business rules before exposing</t>
        </is>
      </c>
    </row>
    <row r="824">
      <c r="A824" t="inlineStr">
        <is>
          <t>Penutup Dinding</t>
        </is>
      </c>
      <c r="B824" t="inlineStr">
        <is>
          <t>H9</t>
        </is>
      </c>
      <c r="C824" t="inlineStr">
        <is>
          <t>P | Panjang homogeneous tile | cm</t>
        </is>
      </c>
      <c r="D824" t="n">
        <v>60</v>
      </c>
      <c r="E824" t="inlineStr">
        <is>
          <t>cm</t>
        </is>
      </c>
      <c r="F824" t="inlineStr">
        <is>
          <t>Likely input</t>
        </is>
      </c>
      <c r="G824" t="inlineStr">
        <is>
          <t>Verify against product UX/business rules before exposing</t>
        </is>
      </c>
    </row>
    <row r="825">
      <c r="A825" t="inlineStr">
        <is>
          <t>Penutup Dinding</t>
        </is>
      </c>
      <c r="B825" t="inlineStr">
        <is>
          <t>K9</t>
        </is>
      </c>
      <c r="C825" t="inlineStr">
        <is>
          <t>cm | Pekerja</t>
        </is>
      </c>
      <c r="D825" t="n">
        <v>1</v>
      </c>
      <c r="E825" t="inlineStr"/>
      <c r="F825" t="inlineStr">
        <is>
          <t>Likely input</t>
        </is>
      </c>
      <c r="G825" t="inlineStr">
        <is>
          <t>Verify against product UX/business rules before exposing</t>
        </is>
      </c>
    </row>
    <row r="826">
      <c r="A826" t="inlineStr">
        <is>
          <t>Penutup Dinding</t>
        </is>
      </c>
      <c r="B826" t="inlineStr">
        <is>
          <t>P9</t>
        </is>
      </c>
      <c r="C826" t="inlineStr">
        <is>
          <t>OH</t>
        </is>
      </c>
      <c r="D826" t="n">
        <v>100000</v>
      </c>
      <c r="E826" t="inlineStr"/>
      <c r="F826" t="inlineStr">
        <is>
          <t>Likely input</t>
        </is>
      </c>
      <c r="G826" t="inlineStr">
        <is>
          <t>Verify against product UX/business rules before exposing</t>
        </is>
      </c>
    </row>
    <row r="827">
      <c r="A827" t="inlineStr">
        <is>
          <t>Penutup Dinding</t>
        </is>
      </c>
      <c r="B827" t="inlineStr">
        <is>
          <t>D10</t>
        </is>
      </c>
      <c r="C827" t="inlineStr">
        <is>
          <t>Luas dinding 2 | m² | L</t>
        </is>
      </c>
      <c r="D827" t="n">
        <v>15</v>
      </c>
      <c r="E827" t="inlineStr">
        <is>
          <t>m²</t>
        </is>
      </c>
      <c r="F827" t="inlineStr">
        <is>
          <t>Likely input</t>
        </is>
      </c>
      <c r="G827" t="inlineStr">
        <is>
          <t>Verify against product UX/business rules before exposing</t>
        </is>
      </c>
    </row>
    <row r="828">
      <c r="A828" t="inlineStr">
        <is>
          <t>Penutup Dinding</t>
        </is>
      </c>
      <c r="B828" t="inlineStr">
        <is>
          <t>H10</t>
        </is>
      </c>
      <c r="C828" t="inlineStr">
        <is>
          <t>L | Lebar homogeneous tile | cm</t>
        </is>
      </c>
      <c r="D828" t="n">
        <v>60</v>
      </c>
      <c r="E828" t="inlineStr">
        <is>
          <t>cm</t>
        </is>
      </c>
      <c r="F828" t="inlineStr">
        <is>
          <t>Likely input</t>
        </is>
      </c>
      <c r="G828" t="inlineStr">
        <is>
          <t>Verify against product UX/business rules before exposing</t>
        </is>
      </c>
    </row>
    <row r="829">
      <c r="A829" t="inlineStr">
        <is>
          <t>Penutup Dinding</t>
        </is>
      </c>
      <c r="B829" t="inlineStr">
        <is>
          <t>K10</t>
        </is>
      </c>
      <c r="C829" t="inlineStr">
        <is>
          <t>cm | Tukang</t>
        </is>
      </c>
      <c r="D829" t="n">
        <v>1</v>
      </c>
      <c r="E829" t="inlineStr"/>
      <c r="F829" t="inlineStr">
        <is>
          <t>Likely input</t>
        </is>
      </c>
      <c r="G829" t="inlineStr">
        <is>
          <t>Verify against product UX/business rules before exposing</t>
        </is>
      </c>
    </row>
    <row r="830">
      <c r="A830" t="inlineStr">
        <is>
          <t>Penutup Dinding</t>
        </is>
      </c>
      <c r="B830" t="inlineStr">
        <is>
          <t>P10</t>
        </is>
      </c>
      <c r="C830" t="inlineStr">
        <is>
          <t>OH</t>
        </is>
      </c>
      <c r="D830" t="n">
        <v>145000</v>
      </c>
      <c r="E830" t="inlineStr"/>
      <c r="F830" t="inlineStr">
        <is>
          <t>Likely input</t>
        </is>
      </c>
      <c r="G830" t="inlineStr">
        <is>
          <t>Verify against product UX/business rules before exposing</t>
        </is>
      </c>
    </row>
    <row r="831">
      <c r="A831" t="inlineStr">
        <is>
          <t>Penutup Dinding</t>
        </is>
      </c>
      <c r="B831" t="inlineStr">
        <is>
          <t>D11</t>
        </is>
      </c>
      <c r="C831" t="inlineStr">
        <is>
          <t>Luas dinding 3 | m²</t>
        </is>
      </c>
      <c r="D831" t="n">
        <v>17</v>
      </c>
      <c r="E831" t="inlineStr">
        <is>
          <t>m²</t>
        </is>
      </c>
      <c r="F831" t="inlineStr">
        <is>
          <t>Likely input</t>
        </is>
      </c>
      <c r="G831" t="inlineStr">
        <is>
          <t>Verify against product UX/business rules before exposing</t>
        </is>
      </c>
    </row>
    <row r="832">
      <c r="A832" t="inlineStr">
        <is>
          <t>Penutup Dinding</t>
        </is>
      </c>
      <c r="B832" t="inlineStr">
        <is>
          <t>K11</t>
        </is>
      </c>
      <c r="C832" t="inlineStr">
        <is>
          <t>m² | Kepala Tukang</t>
        </is>
      </c>
      <c r="D832" t="n">
        <v>1</v>
      </c>
      <c r="E832" t="inlineStr"/>
      <c r="F832" t="inlineStr">
        <is>
          <t>Likely input</t>
        </is>
      </c>
      <c r="G832" t="inlineStr">
        <is>
          <t>Verify against product UX/business rules before exposing</t>
        </is>
      </c>
    </row>
    <row r="833">
      <c r="A833" t="inlineStr">
        <is>
          <t>Penutup Dinding</t>
        </is>
      </c>
      <c r="B833" t="inlineStr">
        <is>
          <t>P11</t>
        </is>
      </c>
      <c r="C833" t="inlineStr">
        <is>
          <t>OH</t>
        </is>
      </c>
      <c r="D833" t="n">
        <v>175000</v>
      </c>
      <c r="E833" t="inlineStr"/>
      <c r="F833" t="inlineStr">
        <is>
          <t>Likely input</t>
        </is>
      </c>
      <c r="G833" t="inlineStr">
        <is>
          <t>Verify against product UX/business rules before exposing</t>
        </is>
      </c>
    </row>
    <row r="834">
      <c r="A834" t="inlineStr">
        <is>
          <t>Penutup Dinding</t>
        </is>
      </c>
      <c r="B834" t="inlineStr">
        <is>
          <t>D12</t>
        </is>
      </c>
      <c r="C834" t="inlineStr">
        <is>
          <t>Luas dinding lainnya | m²</t>
        </is>
      </c>
      <c r="D834" t="n">
        <v>10</v>
      </c>
      <c r="E834" t="inlineStr">
        <is>
          <t>m²</t>
        </is>
      </c>
      <c r="F834" t="inlineStr">
        <is>
          <t>Likely input</t>
        </is>
      </c>
      <c r="G834" t="inlineStr">
        <is>
          <t>Verify against product UX/business rules before exposing</t>
        </is>
      </c>
    </row>
    <row r="835">
      <c r="A835" t="inlineStr">
        <is>
          <t>Penutup Dinding</t>
        </is>
      </c>
      <c r="B835" t="inlineStr">
        <is>
          <t>K12</t>
        </is>
      </c>
      <c r="C835" t="inlineStr">
        <is>
          <t>Mandor</t>
        </is>
      </c>
      <c r="D835" t="n">
        <v>1</v>
      </c>
      <c r="E835" t="inlineStr"/>
      <c r="F835" t="inlineStr">
        <is>
          <t>Likely input</t>
        </is>
      </c>
      <c r="G835" t="inlineStr">
        <is>
          <t>Verify against product UX/business rules before exposing</t>
        </is>
      </c>
    </row>
    <row r="836">
      <c r="A836" t="inlineStr">
        <is>
          <t>Penutup Dinding</t>
        </is>
      </c>
      <c r="B836" t="inlineStr">
        <is>
          <t>P12</t>
        </is>
      </c>
      <c r="C836" t="inlineStr">
        <is>
          <t>OH</t>
        </is>
      </c>
      <c r="D836" t="n">
        <v>200000</v>
      </c>
      <c r="E836" t="inlineStr"/>
      <c r="F836" t="inlineStr">
        <is>
          <t>Likely input</t>
        </is>
      </c>
      <c r="G836" t="inlineStr">
        <is>
          <t>Verify against product UX/business rules before exposing</t>
        </is>
      </c>
    </row>
    <row r="837">
      <c r="A837" t="inlineStr">
        <is>
          <t>Penutup Dinding</t>
        </is>
      </c>
      <c r="B837" t="inlineStr">
        <is>
          <t>H13</t>
        </is>
      </c>
      <c r="C837" t="inlineStr">
        <is>
          <t>P | Panjang dinding porselen | cm</t>
        </is>
      </c>
      <c r="D837" t="n">
        <v>20</v>
      </c>
      <c r="E837" t="inlineStr">
        <is>
          <t>cm</t>
        </is>
      </c>
      <c r="F837" t="inlineStr">
        <is>
          <t>Likely input</t>
        </is>
      </c>
      <c r="G837" t="inlineStr">
        <is>
          <t>Verify against product UX/business rules before exposing</t>
        </is>
      </c>
    </row>
    <row r="838">
      <c r="A838" t="inlineStr">
        <is>
          <t>Penutup Dinding</t>
        </is>
      </c>
      <c r="B838" t="inlineStr">
        <is>
          <t>H14</t>
        </is>
      </c>
      <c r="C838" t="inlineStr">
        <is>
          <t>L | Lebar dinding porselen | cm</t>
        </is>
      </c>
      <c r="D838" t="n">
        <v>20</v>
      </c>
      <c r="E838" t="inlineStr">
        <is>
          <t>cm</t>
        </is>
      </c>
      <c r="F838" t="inlineStr">
        <is>
          <t>Likely input</t>
        </is>
      </c>
      <c r="G838" t="inlineStr">
        <is>
          <t>Verify against product UX/business rules before exposing</t>
        </is>
      </c>
    </row>
    <row r="839">
      <c r="A839" t="inlineStr">
        <is>
          <t>Penutup Dinding</t>
        </is>
      </c>
      <c r="B839" t="inlineStr">
        <is>
          <t>K14</t>
        </is>
      </c>
      <c r="C839" t="inlineStr">
        <is>
          <t>cm | Pemasangan Dinding Keramik 1SP : 2PP</t>
        </is>
      </c>
      <c r="D839" t="n">
        <v>0</v>
      </c>
      <c r="E839" t="inlineStr"/>
      <c r="F839" t="inlineStr">
        <is>
          <t>Likely input</t>
        </is>
      </c>
      <c r="G839" t="inlineStr">
        <is>
          <t>Verify against product UX/business rules before exposing</t>
        </is>
      </c>
    </row>
    <row r="840">
      <c r="A840" t="inlineStr">
        <is>
          <t>Penutup Dinding</t>
        </is>
      </c>
      <c r="B840" t="inlineStr">
        <is>
          <t>P15</t>
        </is>
      </c>
      <c r="C840" t="inlineStr">
        <is>
          <t>buah</t>
        </is>
      </c>
      <c r="D840" t="n">
        <v>3000</v>
      </c>
      <c r="E840" t="inlineStr"/>
      <c r="F840" t="inlineStr">
        <is>
          <t>Likely input</t>
        </is>
      </c>
      <c r="G840" t="inlineStr">
        <is>
          <t>Verify against product UX/business rules before exposing</t>
        </is>
      </c>
    </row>
    <row r="841">
      <c r="A841" t="inlineStr">
        <is>
          <t>Penutup Dinding</t>
        </is>
      </c>
      <c r="B841" t="inlineStr">
        <is>
          <t>D16</t>
        </is>
      </c>
      <c r="C841" t="inlineStr">
        <is>
          <t>P | Panjang dinding keramik | cm</t>
        </is>
      </c>
      <c r="D841" t="n">
        <v>20</v>
      </c>
      <c r="E841" t="inlineStr">
        <is>
          <t>cm</t>
        </is>
      </c>
      <c r="F841" t="inlineStr">
        <is>
          <t>Likely input</t>
        </is>
      </c>
      <c r="G841" t="inlineStr">
        <is>
          <t>Verify against product UX/business rules before exposing</t>
        </is>
      </c>
    </row>
    <row r="842">
      <c r="A842" t="inlineStr">
        <is>
          <t>Penutup Dinding</t>
        </is>
      </c>
      <c r="B842" t="inlineStr">
        <is>
          <t>P16</t>
        </is>
      </c>
      <c r="C842" t="inlineStr">
        <is>
          <t>sak</t>
        </is>
      </c>
      <c r="D842" t="n">
        <v>65000</v>
      </c>
      <c r="E842" t="inlineStr"/>
      <c r="F842" t="inlineStr">
        <is>
          <t>Likely input</t>
        </is>
      </c>
      <c r="G842" t="inlineStr">
        <is>
          <t>Verify against product UX/business rules before exposing</t>
        </is>
      </c>
    </row>
    <row r="843">
      <c r="A843" t="inlineStr">
        <is>
          <t>Penutup Dinding</t>
        </is>
      </c>
      <c r="B843" t="inlineStr">
        <is>
          <t>D17</t>
        </is>
      </c>
      <c r="C843" t="inlineStr">
        <is>
          <t>L | Lebar dinding keramik | cm</t>
        </is>
      </c>
      <c r="D843" t="n">
        <v>5</v>
      </c>
      <c r="E843" t="inlineStr">
        <is>
          <t>cm</t>
        </is>
      </c>
      <c r="F843" t="inlineStr">
        <is>
          <t>Likely input</t>
        </is>
      </c>
      <c r="G843" t="inlineStr">
        <is>
          <t>Verify against product UX/business rules before exposing</t>
        </is>
      </c>
    </row>
    <row r="844">
      <c r="A844" t="inlineStr">
        <is>
          <t>Penutup Dinding</t>
        </is>
      </c>
      <c r="B844" t="inlineStr">
        <is>
          <t>P17</t>
        </is>
      </c>
      <c r="C844" t="inlineStr">
        <is>
          <t>sak</t>
        </is>
      </c>
      <c r="D844" t="n">
        <v>307000</v>
      </c>
      <c r="E844" t="inlineStr"/>
      <c r="F844" t="inlineStr">
        <is>
          <t>Likely input</t>
        </is>
      </c>
      <c r="G844" t="inlineStr">
        <is>
          <t>Verify against product UX/business rules before exposing</t>
        </is>
      </c>
    </row>
    <row r="845">
      <c r="A845" t="inlineStr">
        <is>
          <t>Penutup Dinding</t>
        </is>
      </c>
      <c r="B845" t="inlineStr">
        <is>
          <t>P18</t>
        </is>
      </c>
      <c r="C845" t="inlineStr">
        <is>
          <t>m³</t>
        </is>
      </c>
      <c r="D845" t="n">
        <v>275000</v>
      </c>
      <c r="E845" t="inlineStr"/>
      <c r="F845" t="inlineStr">
        <is>
          <t>Likely input</t>
        </is>
      </c>
      <c r="G845" t="inlineStr">
        <is>
          <t>Verify against product UX/business rules before exposing</t>
        </is>
      </c>
    </row>
    <row r="846">
      <c r="A846" t="inlineStr">
        <is>
          <t>Penutup Dinding</t>
        </is>
      </c>
      <c r="B846" t="inlineStr">
        <is>
          <t>K19</t>
        </is>
      </c>
      <c r="C846" t="inlineStr">
        <is>
          <t>m² | Pemasangan Dinding Homogeneous Tile 1SP : 2PP</t>
        </is>
      </c>
      <c r="D846" t="n">
        <v>1</v>
      </c>
      <c r="E846" t="inlineStr"/>
      <c r="F846" t="inlineStr">
        <is>
          <t>Likely input</t>
        </is>
      </c>
      <c r="G846" t="inlineStr">
        <is>
          <t>Verify against product UX/business rules before exposing</t>
        </is>
      </c>
    </row>
    <row r="847">
      <c r="A847" t="inlineStr">
        <is>
          <t>Penutup Dinding</t>
        </is>
      </c>
      <c r="B847" t="inlineStr">
        <is>
          <t>P20</t>
        </is>
      </c>
      <c r="C847" t="inlineStr">
        <is>
          <t>buah</t>
        </is>
      </c>
      <c r="D847" t="n">
        <v>30000</v>
      </c>
      <c r="E847" t="inlineStr"/>
      <c r="F847" t="inlineStr">
        <is>
          <t>Likely input</t>
        </is>
      </c>
      <c r="G847" t="inlineStr">
        <is>
          <t>Verify against product UX/business rules before exposing</t>
        </is>
      </c>
    </row>
    <row r="848">
      <c r="A848" t="inlineStr">
        <is>
          <t>Penutup Dinding</t>
        </is>
      </c>
      <c r="B848" t="inlineStr">
        <is>
          <t>P21</t>
        </is>
      </c>
      <c r="C848" t="inlineStr">
        <is>
          <t>sak</t>
        </is>
      </c>
      <c r="D848" t="n">
        <v>65000</v>
      </c>
      <c r="E848" t="inlineStr"/>
      <c r="F848" t="inlineStr">
        <is>
          <t>Likely input</t>
        </is>
      </c>
      <c r="G848" t="inlineStr">
        <is>
          <t>Verify against product UX/business rules before exposing</t>
        </is>
      </c>
    </row>
    <row r="849">
      <c r="A849" t="inlineStr">
        <is>
          <t>Penutup Dinding</t>
        </is>
      </c>
      <c r="B849" t="inlineStr">
        <is>
          <t>P22</t>
        </is>
      </c>
      <c r="C849" t="inlineStr">
        <is>
          <t>m³</t>
        </is>
      </c>
      <c r="D849" t="n">
        <v>275000</v>
      </c>
      <c r="E849" t="inlineStr"/>
      <c r="F849" t="inlineStr">
        <is>
          <t>Likely input</t>
        </is>
      </c>
      <c r="G849" t="inlineStr">
        <is>
          <t>Verify against product UX/business rules before exposing</t>
        </is>
      </c>
    </row>
    <row r="850">
      <c r="A850" t="inlineStr">
        <is>
          <t>Penutup Dinding</t>
        </is>
      </c>
      <c r="B850" t="inlineStr">
        <is>
          <t>K23</t>
        </is>
      </c>
      <c r="C850" t="inlineStr">
        <is>
          <t>Pemasangan Dinding Porselen 1SP : 2PP</t>
        </is>
      </c>
      <c r="D850" t="n">
        <v>0</v>
      </c>
      <c r="E850" t="inlineStr"/>
      <c r="F850" t="inlineStr">
        <is>
          <t>Likely input</t>
        </is>
      </c>
      <c r="G850" t="inlineStr">
        <is>
          <t>Verify against product UX/business rules before exposing</t>
        </is>
      </c>
    </row>
    <row r="851">
      <c r="A851" t="inlineStr">
        <is>
          <t>Penutup Dinding</t>
        </is>
      </c>
      <c r="B851" t="inlineStr">
        <is>
          <t>P24</t>
        </is>
      </c>
      <c r="C851" t="inlineStr"/>
      <c r="D851" t="n">
        <v>2000</v>
      </c>
      <c r="E851" t="inlineStr"/>
      <c r="F851" t="inlineStr">
        <is>
          <t>Likely input</t>
        </is>
      </c>
      <c r="G851" t="inlineStr">
        <is>
          <t>Verify against product UX/business rules before exposing</t>
        </is>
      </c>
    </row>
    <row r="852">
      <c r="A852" t="inlineStr">
        <is>
          <t>Penutup Dinding</t>
        </is>
      </c>
      <c r="B852" t="inlineStr">
        <is>
          <t>P25</t>
        </is>
      </c>
      <c r="C852" t="inlineStr">
        <is>
          <t>sak</t>
        </is>
      </c>
      <c r="D852" t="n">
        <v>65000</v>
      </c>
      <c r="E852" t="inlineStr"/>
      <c r="F852" t="inlineStr">
        <is>
          <t>Likely input</t>
        </is>
      </c>
      <c r="G852" t="inlineStr">
        <is>
          <t>Verify against product UX/business rules before exposing</t>
        </is>
      </c>
    </row>
    <row r="853">
      <c r="A853" t="inlineStr">
        <is>
          <t>Penutup Dinding</t>
        </is>
      </c>
      <c r="B853" t="inlineStr">
        <is>
          <t>P26</t>
        </is>
      </c>
      <c r="C853" t="inlineStr">
        <is>
          <t>sak</t>
        </is>
      </c>
      <c r="D853" t="n">
        <v>307000</v>
      </c>
      <c r="E853" t="inlineStr"/>
      <c r="F853" t="inlineStr">
        <is>
          <t>Review</t>
        </is>
      </c>
      <c r="G853" t="inlineStr">
        <is>
          <t>Verify against product UX/business rules before exposing</t>
        </is>
      </c>
    </row>
    <row r="854">
      <c r="A854" t="inlineStr">
        <is>
          <t>Penutup Dinding</t>
        </is>
      </c>
      <c r="B854" t="inlineStr">
        <is>
          <t>P27</t>
        </is>
      </c>
      <c r="C854" t="inlineStr">
        <is>
          <t>m³</t>
        </is>
      </c>
      <c r="D854" t="n">
        <v>275000</v>
      </c>
      <c r="E854" t="inlineStr"/>
      <c r="F854" t="inlineStr">
        <is>
          <t>Review</t>
        </is>
      </c>
      <c r="G854" t="inlineStr">
        <is>
          <t>Verify against product UX/business rules before exposing</t>
        </is>
      </c>
    </row>
    <row r="855">
      <c r="A855" t="inlineStr">
        <is>
          <t>Penutup Dinding</t>
        </is>
      </c>
      <c r="B855" t="inlineStr">
        <is>
          <t>D61</t>
        </is>
      </c>
      <c r="C855" t="inlineStr">
        <is>
          <t>Semen portland (PC) | kg</t>
        </is>
      </c>
      <c r="D855" t="n">
        <v>9.300000000000001</v>
      </c>
      <c r="E855" t="inlineStr">
        <is>
          <t>kg</t>
        </is>
      </c>
      <c r="F855" t="inlineStr">
        <is>
          <t>Review</t>
        </is>
      </c>
      <c r="G855" t="inlineStr">
        <is>
          <t>Verify against product UX/business rules before exposing</t>
        </is>
      </c>
    </row>
    <row r="856">
      <c r="A856" t="inlineStr">
        <is>
          <t>Penutup Dinding</t>
        </is>
      </c>
      <c r="B856" t="inlineStr">
        <is>
          <t>D63</t>
        </is>
      </c>
      <c r="C856" t="inlineStr">
        <is>
          <t>Pasir pasang (quarry - lokasi pekerjaan) | m3</t>
        </is>
      </c>
      <c r="D856" t="n">
        <v>0.018</v>
      </c>
      <c r="E856" t="inlineStr"/>
      <c r="F856" t="inlineStr">
        <is>
          <t>Review</t>
        </is>
      </c>
      <c r="G856" t="inlineStr">
        <is>
          <t>Verify against product UX/business rules before exposing</t>
        </is>
      </c>
    </row>
    <row r="857">
      <c r="A857" t="inlineStr">
        <is>
          <t>Penutup Dinding</t>
        </is>
      </c>
      <c r="B857" t="inlineStr">
        <is>
          <t>D74</t>
        </is>
      </c>
      <c r="C857" t="inlineStr">
        <is>
          <t>Semen portland (PC) | kg</t>
        </is>
      </c>
      <c r="D857" t="n">
        <v>9.300000000000001</v>
      </c>
      <c r="E857" t="inlineStr">
        <is>
          <t>kg</t>
        </is>
      </c>
      <c r="F857" t="inlineStr">
        <is>
          <t>Review</t>
        </is>
      </c>
      <c r="G857" t="inlineStr">
        <is>
          <t>Verify against product UX/business rules before exposing</t>
        </is>
      </c>
    </row>
    <row r="858">
      <c r="A858" t="inlineStr">
        <is>
          <t>Penutup Dinding</t>
        </is>
      </c>
      <c r="B858" t="inlineStr">
        <is>
          <t>D75</t>
        </is>
      </c>
      <c r="C858" t="inlineStr">
        <is>
          <t>Pasir pasang (quarry - lokasi pekerjaan) | m3</t>
        </is>
      </c>
      <c r="D858" t="n">
        <v>0.018</v>
      </c>
      <c r="E858" t="inlineStr"/>
      <c r="F858" t="inlineStr">
        <is>
          <t>Review</t>
        </is>
      </c>
      <c r="G858" t="inlineStr">
        <is>
          <t>Verify against product UX/business rules before exposing</t>
        </is>
      </c>
    </row>
    <row r="859">
      <c r="A859" t="inlineStr">
        <is>
          <t>Penutup Dinding</t>
        </is>
      </c>
      <c r="B859" t="inlineStr">
        <is>
          <t>D86</t>
        </is>
      </c>
      <c r="C859" t="inlineStr">
        <is>
          <t>Semen portland (PC) | kg</t>
        </is>
      </c>
      <c r="D859" t="n">
        <v>9.300000000000001</v>
      </c>
      <c r="E859" t="inlineStr">
        <is>
          <t>kg</t>
        </is>
      </c>
      <c r="F859" t="inlineStr">
        <is>
          <t>Review</t>
        </is>
      </c>
      <c r="G859" t="inlineStr">
        <is>
          <t>Verify against product UX/business rules before exposing</t>
        </is>
      </c>
    </row>
    <row r="860">
      <c r="A860" t="inlineStr">
        <is>
          <t>Penutup Dinding</t>
        </is>
      </c>
      <c r="B860" t="inlineStr">
        <is>
          <t>D88</t>
        </is>
      </c>
      <c r="C860" t="inlineStr">
        <is>
          <t>Pasir pasang (quarry - lokasi pekerjaan) | m3</t>
        </is>
      </c>
      <c r="D860" t="n">
        <v>0.018</v>
      </c>
      <c r="E860" t="inlineStr"/>
      <c r="F860" t="inlineStr">
        <is>
          <t>Review</t>
        </is>
      </c>
      <c r="G860" t="inlineStr">
        <is>
          <t>Verify against product UX/business rules before exposing</t>
        </is>
      </c>
    </row>
    <row r="861">
      <c r="A861" t="inlineStr">
        <is>
          <t>Plafon</t>
        </is>
      </c>
      <c r="B861" t="inlineStr">
        <is>
          <t>E8</t>
        </is>
      </c>
      <c r="C861" t="inlineStr">
        <is>
          <t>L | Lebar ruangan | m</t>
        </is>
      </c>
      <c r="D861" t="n">
        <v>3</v>
      </c>
      <c r="E861" t="inlineStr">
        <is>
          <t>m</t>
        </is>
      </c>
      <c r="F861" t="inlineStr">
        <is>
          <t>Likely input</t>
        </is>
      </c>
      <c r="G861" t="inlineStr">
        <is>
          <t>Verify against product UX/business rules before exposing</t>
        </is>
      </c>
    </row>
    <row r="862">
      <c r="A862" t="inlineStr">
        <is>
          <t>Plafon</t>
        </is>
      </c>
      <c r="B862" t="inlineStr">
        <is>
          <t>E9</t>
        </is>
      </c>
      <c r="C862" t="inlineStr">
        <is>
          <t>P | Panjang ruangan | m</t>
        </is>
      </c>
      <c r="D862" t="n">
        <v>6</v>
      </c>
      <c r="E862" t="inlineStr">
        <is>
          <t>m</t>
        </is>
      </c>
      <c r="F862" t="inlineStr">
        <is>
          <t>Likely input</t>
        </is>
      </c>
      <c r="G862" t="inlineStr">
        <is>
          <t>Verify against product UX/business rules before exposing</t>
        </is>
      </c>
    </row>
    <row r="863">
      <c r="A863" t="inlineStr">
        <is>
          <t>Plafon</t>
        </is>
      </c>
      <c r="B863" t="inlineStr">
        <is>
          <t>B16</t>
        </is>
      </c>
      <c r="C863" t="inlineStr">
        <is>
          <t>Pekerja</t>
        </is>
      </c>
      <c r="D863" t="n">
        <v>1</v>
      </c>
      <c r="E863" t="inlineStr"/>
      <c r="F863" t="inlineStr">
        <is>
          <t>Likely input</t>
        </is>
      </c>
      <c r="G863" t="inlineStr">
        <is>
          <t>Verify against product UX/business rules before exposing</t>
        </is>
      </c>
    </row>
    <row r="864">
      <c r="A864" t="inlineStr">
        <is>
          <t>Plafon</t>
        </is>
      </c>
      <c r="B864" t="inlineStr">
        <is>
          <t>C16</t>
        </is>
      </c>
      <c r="C864" t="inlineStr">
        <is>
          <t>Pekerja</t>
        </is>
      </c>
      <c r="D864" t="n">
        <v>1</v>
      </c>
      <c r="E864" t="inlineStr">
        <is>
          <t>OH</t>
        </is>
      </c>
      <c r="F864" t="inlineStr">
        <is>
          <t>Likely input</t>
        </is>
      </c>
      <c r="G864" t="inlineStr">
        <is>
          <t>Verify against product UX/business rules before exposing</t>
        </is>
      </c>
    </row>
    <row r="865">
      <c r="A865" t="inlineStr">
        <is>
          <t>Plafon</t>
        </is>
      </c>
      <c r="B865" t="inlineStr">
        <is>
          <t>G16</t>
        </is>
      </c>
      <c r="C865" t="inlineStr">
        <is>
          <t>OH</t>
        </is>
      </c>
      <c r="D865" t="n">
        <v>100000</v>
      </c>
      <c r="E865" t="inlineStr"/>
      <c r="F865" t="inlineStr">
        <is>
          <t>Likely input</t>
        </is>
      </c>
      <c r="G865" t="inlineStr">
        <is>
          <t>Verify against product UX/business rules before exposing</t>
        </is>
      </c>
    </row>
    <row r="866">
      <c r="A866" t="inlineStr">
        <is>
          <t>Plafon</t>
        </is>
      </c>
      <c r="B866" t="inlineStr">
        <is>
          <t>L16</t>
        </is>
      </c>
      <c r="C866" t="inlineStr">
        <is>
          <t>Pekerja</t>
        </is>
      </c>
      <c r="D866" t="n">
        <v>1</v>
      </c>
      <c r="E866" t="inlineStr"/>
      <c r="F866" t="inlineStr">
        <is>
          <t>Likely input</t>
        </is>
      </c>
      <c r="G866" t="inlineStr">
        <is>
          <t>Verify against product UX/business rules before exposing</t>
        </is>
      </c>
    </row>
    <row r="867">
      <c r="A867" t="inlineStr">
        <is>
          <t>Plafon</t>
        </is>
      </c>
      <c r="B867" t="inlineStr">
        <is>
          <t>M16</t>
        </is>
      </c>
      <c r="C867" t="inlineStr">
        <is>
          <t>Pekerja</t>
        </is>
      </c>
      <c r="D867" t="n">
        <v>1</v>
      </c>
      <c r="E867" t="inlineStr">
        <is>
          <t>OH</t>
        </is>
      </c>
      <c r="F867" t="inlineStr">
        <is>
          <t>Likely input</t>
        </is>
      </c>
      <c r="G867" t="inlineStr">
        <is>
          <t>Verify against product UX/business rules before exposing</t>
        </is>
      </c>
    </row>
    <row r="868">
      <c r="A868" t="inlineStr">
        <is>
          <t>Plafon</t>
        </is>
      </c>
      <c r="B868" t="inlineStr">
        <is>
          <t>Q16</t>
        </is>
      </c>
      <c r="C868" t="inlineStr">
        <is>
          <t>OH</t>
        </is>
      </c>
      <c r="D868" t="n">
        <v>100000</v>
      </c>
      <c r="E868" t="inlineStr"/>
      <c r="F868" t="inlineStr">
        <is>
          <t>Likely input</t>
        </is>
      </c>
      <c r="G868" t="inlineStr">
        <is>
          <t>Verify against product UX/business rules before exposing</t>
        </is>
      </c>
    </row>
    <row r="869">
      <c r="A869" t="inlineStr">
        <is>
          <t>Plafon</t>
        </is>
      </c>
      <c r="B869" t="inlineStr">
        <is>
          <t>B17</t>
        </is>
      </c>
      <c r="C869" t="inlineStr">
        <is>
          <t>Tukang</t>
        </is>
      </c>
      <c r="D869" t="n">
        <v>1</v>
      </c>
      <c r="E869" t="inlineStr"/>
      <c r="F869" t="inlineStr">
        <is>
          <t>Likely input</t>
        </is>
      </c>
      <c r="G869" t="inlineStr">
        <is>
          <t>Verify against product UX/business rules before exposing</t>
        </is>
      </c>
    </row>
    <row r="870">
      <c r="A870" t="inlineStr">
        <is>
          <t>Plafon</t>
        </is>
      </c>
      <c r="B870" t="inlineStr">
        <is>
          <t>C17</t>
        </is>
      </c>
      <c r="C870" t="inlineStr">
        <is>
          <t>Tukang</t>
        </is>
      </c>
      <c r="D870" t="n">
        <v>2</v>
      </c>
      <c r="E870" t="inlineStr">
        <is>
          <t>OH</t>
        </is>
      </c>
      <c r="F870" t="inlineStr">
        <is>
          <t>Likely input</t>
        </is>
      </c>
      <c r="G870" t="inlineStr">
        <is>
          <t>Verify against product UX/business rules before exposing</t>
        </is>
      </c>
    </row>
    <row r="871">
      <c r="A871" t="inlineStr">
        <is>
          <t>Plafon</t>
        </is>
      </c>
      <c r="B871" t="inlineStr">
        <is>
          <t>G17</t>
        </is>
      </c>
      <c r="C871" t="inlineStr">
        <is>
          <t>OH</t>
        </is>
      </c>
      <c r="D871" t="n">
        <v>145000</v>
      </c>
      <c r="E871" t="inlineStr"/>
      <c r="F871" t="inlineStr">
        <is>
          <t>Likely input</t>
        </is>
      </c>
      <c r="G871" t="inlineStr">
        <is>
          <t>Verify against product UX/business rules before exposing</t>
        </is>
      </c>
    </row>
    <row r="872">
      <c r="A872" t="inlineStr">
        <is>
          <t>Plafon</t>
        </is>
      </c>
      <c r="B872" t="inlineStr">
        <is>
          <t>L17</t>
        </is>
      </c>
      <c r="C872" t="inlineStr">
        <is>
          <t>Tukang</t>
        </is>
      </c>
      <c r="D872" t="n">
        <v>1</v>
      </c>
      <c r="E872" t="inlineStr"/>
      <c r="F872" t="inlineStr">
        <is>
          <t>Likely input</t>
        </is>
      </c>
      <c r="G872" t="inlineStr">
        <is>
          <t>Verify against product UX/business rules before exposing</t>
        </is>
      </c>
    </row>
    <row r="873">
      <c r="A873" t="inlineStr">
        <is>
          <t>Plafon</t>
        </is>
      </c>
      <c r="B873" t="inlineStr">
        <is>
          <t>M17</t>
        </is>
      </c>
      <c r="C873" t="inlineStr">
        <is>
          <t>Tukang</t>
        </is>
      </c>
      <c r="D873" t="n">
        <v>2</v>
      </c>
      <c r="E873" t="inlineStr">
        <is>
          <t>OH</t>
        </is>
      </c>
      <c r="F873" t="inlineStr">
        <is>
          <t>Likely input</t>
        </is>
      </c>
      <c r="G873" t="inlineStr">
        <is>
          <t>Verify against product UX/business rules before exposing</t>
        </is>
      </c>
    </row>
    <row r="874">
      <c r="A874" t="inlineStr">
        <is>
          <t>Plafon</t>
        </is>
      </c>
      <c r="B874" t="inlineStr">
        <is>
          <t>Q17</t>
        </is>
      </c>
      <c r="C874" t="inlineStr">
        <is>
          <t>OH</t>
        </is>
      </c>
      <c r="D874" t="n">
        <v>145000</v>
      </c>
      <c r="E874" t="inlineStr"/>
      <c r="F874" t="inlineStr">
        <is>
          <t>Likely input</t>
        </is>
      </c>
      <c r="G874" t="inlineStr">
        <is>
          <t>Verify against product UX/business rules before exposing</t>
        </is>
      </c>
    </row>
    <row r="875">
      <c r="A875" t="inlineStr">
        <is>
          <t>Plafon</t>
        </is>
      </c>
      <c r="B875" t="inlineStr">
        <is>
          <t>B18</t>
        </is>
      </c>
      <c r="C875" t="inlineStr">
        <is>
          <t>Kepala Tukang</t>
        </is>
      </c>
      <c r="D875" t="n">
        <v>1</v>
      </c>
      <c r="E875" t="inlineStr"/>
      <c r="F875" t="inlineStr">
        <is>
          <t>Likely input</t>
        </is>
      </c>
      <c r="G875" t="inlineStr">
        <is>
          <t>Verify against product UX/business rules before exposing</t>
        </is>
      </c>
    </row>
    <row r="876">
      <c r="A876" t="inlineStr">
        <is>
          <t>Plafon</t>
        </is>
      </c>
      <c r="B876" t="inlineStr">
        <is>
          <t>C18</t>
        </is>
      </c>
      <c r="C876" t="inlineStr">
        <is>
          <t>Kepala Tukang</t>
        </is>
      </c>
      <c r="D876" t="n">
        <v>3</v>
      </c>
      <c r="E876" t="inlineStr">
        <is>
          <t>OH</t>
        </is>
      </c>
      <c r="F876" t="inlineStr">
        <is>
          <t>Likely input</t>
        </is>
      </c>
      <c r="G876" t="inlineStr">
        <is>
          <t>Verify against product UX/business rules before exposing</t>
        </is>
      </c>
    </row>
    <row r="877">
      <c r="A877" t="inlineStr">
        <is>
          <t>Plafon</t>
        </is>
      </c>
      <c r="B877" t="inlineStr">
        <is>
          <t>G18</t>
        </is>
      </c>
      <c r="C877" t="inlineStr">
        <is>
          <t>OH</t>
        </is>
      </c>
      <c r="D877" t="n">
        <v>175000</v>
      </c>
      <c r="E877" t="inlineStr"/>
      <c r="F877" t="inlineStr">
        <is>
          <t>Likely input</t>
        </is>
      </c>
      <c r="G877" t="inlineStr">
        <is>
          <t>Verify against product UX/business rules before exposing</t>
        </is>
      </c>
    </row>
    <row r="878">
      <c r="A878" t="inlineStr">
        <is>
          <t>Plafon</t>
        </is>
      </c>
      <c r="B878" t="inlineStr">
        <is>
          <t>L18</t>
        </is>
      </c>
      <c r="C878" t="inlineStr">
        <is>
          <t>Kepala Tukang</t>
        </is>
      </c>
      <c r="D878" t="n">
        <v>1</v>
      </c>
      <c r="E878" t="inlineStr"/>
      <c r="F878" t="inlineStr">
        <is>
          <t>Likely input</t>
        </is>
      </c>
      <c r="G878" t="inlineStr">
        <is>
          <t>Verify against product UX/business rules before exposing</t>
        </is>
      </c>
    </row>
    <row r="879">
      <c r="A879" t="inlineStr">
        <is>
          <t>Plafon</t>
        </is>
      </c>
      <c r="B879" t="inlineStr">
        <is>
          <t>M18</t>
        </is>
      </c>
      <c r="C879" t="inlineStr">
        <is>
          <t>Kepala Tukang</t>
        </is>
      </c>
      <c r="D879" t="n">
        <v>3</v>
      </c>
      <c r="E879" t="inlineStr">
        <is>
          <t>OH</t>
        </is>
      </c>
      <c r="F879" t="inlineStr">
        <is>
          <t>Likely input</t>
        </is>
      </c>
      <c r="G879" t="inlineStr">
        <is>
          <t>Verify against product UX/business rules before exposing</t>
        </is>
      </c>
    </row>
    <row r="880">
      <c r="A880" t="inlineStr">
        <is>
          <t>Plafon</t>
        </is>
      </c>
      <c r="B880" t="inlineStr">
        <is>
          <t>Q18</t>
        </is>
      </c>
      <c r="C880" t="inlineStr">
        <is>
          <t>OH</t>
        </is>
      </c>
      <c r="D880" t="n">
        <v>175000</v>
      </c>
      <c r="E880" t="inlineStr"/>
      <c r="F880" t="inlineStr">
        <is>
          <t>Likely input</t>
        </is>
      </c>
      <c r="G880" t="inlineStr">
        <is>
          <t>Verify against product UX/business rules before exposing</t>
        </is>
      </c>
    </row>
    <row r="881">
      <c r="A881" t="inlineStr">
        <is>
          <t>Plafon</t>
        </is>
      </c>
      <c r="B881" t="inlineStr">
        <is>
          <t>B19</t>
        </is>
      </c>
      <c r="C881" t="inlineStr">
        <is>
          <t>Mandor</t>
        </is>
      </c>
      <c r="D881" t="n">
        <v>1</v>
      </c>
      <c r="E881" t="inlineStr"/>
      <c r="F881" t="inlineStr">
        <is>
          <t>Likely input</t>
        </is>
      </c>
      <c r="G881" t="inlineStr">
        <is>
          <t>Verify against product UX/business rules before exposing</t>
        </is>
      </c>
    </row>
    <row r="882">
      <c r="A882" t="inlineStr">
        <is>
          <t>Plafon</t>
        </is>
      </c>
      <c r="B882" t="inlineStr">
        <is>
          <t>C19</t>
        </is>
      </c>
      <c r="C882" t="inlineStr">
        <is>
          <t>Mandor</t>
        </is>
      </c>
      <c r="D882" t="n">
        <v>4</v>
      </c>
      <c r="E882" t="inlineStr">
        <is>
          <t>OH</t>
        </is>
      </c>
      <c r="F882" t="inlineStr">
        <is>
          <t>Likely input</t>
        </is>
      </c>
      <c r="G882" t="inlineStr">
        <is>
          <t>Verify against product UX/business rules before exposing</t>
        </is>
      </c>
    </row>
    <row r="883">
      <c r="A883" t="inlineStr">
        <is>
          <t>Plafon</t>
        </is>
      </c>
      <c r="B883" t="inlineStr">
        <is>
          <t>G19</t>
        </is>
      </c>
      <c r="C883" t="inlineStr">
        <is>
          <t>OH</t>
        </is>
      </c>
      <c r="D883" t="n">
        <v>200000</v>
      </c>
      <c r="E883" t="inlineStr"/>
      <c r="F883" t="inlineStr">
        <is>
          <t>Likely input</t>
        </is>
      </c>
      <c r="G883" t="inlineStr">
        <is>
          <t>Verify against product UX/business rules before exposing</t>
        </is>
      </c>
    </row>
    <row r="884">
      <c r="A884" t="inlineStr">
        <is>
          <t>Plafon</t>
        </is>
      </c>
      <c r="B884" t="inlineStr">
        <is>
          <t>L19</t>
        </is>
      </c>
      <c r="C884" t="inlineStr">
        <is>
          <t>Mandor</t>
        </is>
      </c>
      <c r="D884" t="n">
        <v>1</v>
      </c>
      <c r="E884" t="inlineStr"/>
      <c r="F884" t="inlineStr">
        <is>
          <t>Likely input</t>
        </is>
      </c>
      <c r="G884" t="inlineStr">
        <is>
          <t>Verify against product UX/business rules before exposing</t>
        </is>
      </c>
    </row>
    <row r="885">
      <c r="A885" t="inlineStr">
        <is>
          <t>Plafon</t>
        </is>
      </c>
      <c r="B885" t="inlineStr">
        <is>
          <t>M19</t>
        </is>
      </c>
      <c r="C885" t="inlineStr">
        <is>
          <t>Mandor</t>
        </is>
      </c>
      <c r="D885" t="n">
        <v>4</v>
      </c>
      <c r="E885" t="inlineStr">
        <is>
          <t>OH</t>
        </is>
      </c>
      <c r="F885" t="inlineStr">
        <is>
          <t>Likely input</t>
        </is>
      </c>
      <c r="G885" t="inlineStr">
        <is>
          <t>Verify against product UX/business rules before exposing</t>
        </is>
      </c>
    </row>
    <row r="886">
      <c r="A886" t="inlineStr">
        <is>
          <t>Plafon</t>
        </is>
      </c>
      <c r="B886" t="inlineStr">
        <is>
          <t>Q19</t>
        </is>
      </c>
      <c r="C886" t="inlineStr">
        <is>
          <t>OH</t>
        </is>
      </c>
      <c r="D886" t="n">
        <v>200000</v>
      </c>
      <c r="E886" t="inlineStr"/>
      <c r="F886" t="inlineStr">
        <is>
          <t>Likely input</t>
        </is>
      </c>
      <c r="G886" t="inlineStr">
        <is>
          <t>Verify against product UX/business rules before exposing</t>
        </is>
      </c>
    </row>
    <row r="887">
      <c r="A887" t="inlineStr">
        <is>
          <t>Plafon</t>
        </is>
      </c>
      <c r="B887" t="inlineStr">
        <is>
          <t>C22</t>
        </is>
      </c>
      <c r="C887" t="inlineStr">
        <is>
          <t>Kaso 5/7 kayu kelas II</t>
        </is>
      </c>
      <c r="D887" t="n">
        <v>1</v>
      </c>
      <c r="E887" t="inlineStr">
        <is>
          <t>m³</t>
        </is>
      </c>
      <c r="F887" t="inlineStr">
        <is>
          <t>Likely input</t>
        </is>
      </c>
      <c r="G887" t="inlineStr">
        <is>
          <t>Verify against product UX/business rules before exposing</t>
        </is>
      </c>
    </row>
    <row r="888">
      <c r="A888" t="inlineStr">
        <is>
          <t>Plafon</t>
        </is>
      </c>
      <c r="B888" t="inlineStr">
        <is>
          <t>G22</t>
        </is>
      </c>
      <c r="C888" t="inlineStr">
        <is>
          <t>m³</t>
        </is>
      </c>
      <c r="D888" t="n">
        <v>4200000</v>
      </c>
      <c r="E888" t="inlineStr"/>
      <c r="F888" t="inlineStr">
        <is>
          <t>Likely input</t>
        </is>
      </c>
      <c r="G888" t="inlineStr">
        <is>
          <t>Verify against product UX/business rules before exposing</t>
        </is>
      </c>
    </row>
    <row r="889">
      <c r="A889" t="inlineStr">
        <is>
          <t>Plafon</t>
        </is>
      </c>
      <c r="B889" t="inlineStr">
        <is>
          <t>M22</t>
        </is>
      </c>
      <c r="C889" t="inlineStr">
        <is>
          <t>Hollow galvanis 40.40</t>
        </is>
      </c>
      <c r="D889" t="n">
        <v>1</v>
      </c>
      <c r="E889" t="inlineStr">
        <is>
          <t>m¹</t>
        </is>
      </c>
      <c r="F889" t="inlineStr">
        <is>
          <t>Likely input</t>
        </is>
      </c>
      <c r="G889" t="inlineStr">
        <is>
          <t>Verify against product UX/business rules before exposing</t>
        </is>
      </c>
    </row>
    <row r="890">
      <c r="A890" t="inlineStr">
        <is>
          <t>Plafon</t>
        </is>
      </c>
      <c r="B890" t="inlineStr">
        <is>
          <t>Q22</t>
        </is>
      </c>
      <c r="C890" t="inlineStr">
        <is>
          <t>m¹</t>
        </is>
      </c>
      <c r="D890" t="n">
        <v>6250</v>
      </c>
      <c r="E890" t="inlineStr"/>
      <c r="F890" t="inlineStr">
        <is>
          <t>Likely input</t>
        </is>
      </c>
      <c r="G890" t="inlineStr">
        <is>
          <t>Verify against product UX/business rules before exposing</t>
        </is>
      </c>
    </row>
    <row r="891">
      <c r="A891" t="inlineStr">
        <is>
          <t>Plafon</t>
        </is>
      </c>
      <c r="B891" t="inlineStr">
        <is>
          <t>C23</t>
        </is>
      </c>
      <c r="C891" t="inlineStr">
        <is>
          <t>Paku 7 - 10 cm</t>
        </is>
      </c>
      <c r="D891" t="n">
        <v>2</v>
      </c>
      <c r="E891" t="inlineStr">
        <is>
          <t>kg</t>
        </is>
      </c>
      <c r="F891" t="inlineStr">
        <is>
          <t>Likely input</t>
        </is>
      </c>
      <c r="G891" t="inlineStr">
        <is>
          <t>Verify against product UX/business rules before exposing</t>
        </is>
      </c>
    </row>
    <row r="892">
      <c r="A892" t="inlineStr">
        <is>
          <t>Plafon</t>
        </is>
      </c>
      <c r="B892" t="inlineStr">
        <is>
          <t>G23</t>
        </is>
      </c>
      <c r="C892" t="inlineStr">
        <is>
          <t>kg</t>
        </is>
      </c>
      <c r="D892" t="n">
        <v>20000</v>
      </c>
      <c r="E892" t="inlineStr"/>
      <c r="F892" t="inlineStr">
        <is>
          <t>Likely input</t>
        </is>
      </c>
      <c r="G892" t="inlineStr">
        <is>
          <t>Verify against product UX/business rules before exposing</t>
        </is>
      </c>
    </row>
    <row r="893">
      <c r="A893" t="inlineStr">
        <is>
          <t>Plafon</t>
        </is>
      </c>
      <c r="B893" t="inlineStr">
        <is>
          <t>M23</t>
        </is>
      </c>
      <c r="C893" t="inlineStr">
        <is>
          <t>Kawat las</t>
        </is>
      </c>
      <c r="D893" t="n">
        <v>2</v>
      </c>
      <c r="E893" t="inlineStr">
        <is>
          <t>kg</t>
        </is>
      </c>
      <c r="F893" t="inlineStr">
        <is>
          <t>Likely input</t>
        </is>
      </c>
      <c r="G893" t="inlineStr">
        <is>
          <t>Verify against product UX/business rules before exposing</t>
        </is>
      </c>
    </row>
    <row r="894">
      <c r="A894" t="inlineStr">
        <is>
          <t>Plafon</t>
        </is>
      </c>
      <c r="B894" t="inlineStr">
        <is>
          <t>Q23</t>
        </is>
      </c>
      <c r="C894" t="inlineStr">
        <is>
          <t>kg</t>
        </is>
      </c>
      <c r="D894" t="n">
        <v>45550</v>
      </c>
      <c r="E894" t="inlineStr"/>
      <c r="F894" t="inlineStr">
        <is>
          <t>Likely input</t>
        </is>
      </c>
      <c r="G894" t="inlineStr">
        <is>
          <t>Verify against product UX/business rules before exposing</t>
        </is>
      </c>
    </row>
    <row r="895">
      <c r="A895" t="inlineStr">
        <is>
          <t>Plafon</t>
        </is>
      </c>
      <c r="B895" t="inlineStr">
        <is>
          <t>C24</t>
        </is>
      </c>
      <c r="C895" t="inlineStr">
        <is>
          <t>Papan semen GRC</t>
        </is>
      </c>
      <c r="D895" t="n">
        <v>3</v>
      </c>
      <c r="E895" t="inlineStr">
        <is>
          <t>m²</t>
        </is>
      </c>
      <c r="F895" t="inlineStr">
        <is>
          <t>Likely input</t>
        </is>
      </c>
      <c r="G895" t="inlineStr">
        <is>
          <t>Verify against product UX/business rules before exposing</t>
        </is>
      </c>
    </row>
    <row r="896">
      <c r="A896" t="inlineStr">
        <is>
          <t>Plafon</t>
        </is>
      </c>
      <c r="B896" t="inlineStr">
        <is>
          <t>G24</t>
        </is>
      </c>
      <c r="C896" t="inlineStr">
        <is>
          <t>m²</t>
        </is>
      </c>
      <c r="D896" t="n">
        <v>45000</v>
      </c>
      <c r="E896" t="inlineStr"/>
      <c r="F896" t="inlineStr">
        <is>
          <t>Likely input</t>
        </is>
      </c>
      <c r="G896" t="inlineStr">
        <is>
          <t>Verify against product UX/business rules before exposing</t>
        </is>
      </c>
    </row>
    <row r="897">
      <c r="A897" t="inlineStr">
        <is>
          <t>Plafon</t>
        </is>
      </c>
      <c r="B897" t="inlineStr">
        <is>
          <t>M24</t>
        </is>
      </c>
      <c r="C897" t="inlineStr">
        <is>
          <t>Papan semen GRC</t>
        </is>
      </c>
      <c r="D897" t="n">
        <v>3</v>
      </c>
      <c r="E897" t="inlineStr">
        <is>
          <t>m²</t>
        </is>
      </c>
      <c r="F897" t="inlineStr">
        <is>
          <t>Likely input</t>
        </is>
      </c>
      <c r="G897" t="inlineStr">
        <is>
          <t>Verify against product UX/business rules before exposing</t>
        </is>
      </c>
    </row>
    <row r="898">
      <c r="A898" t="inlineStr">
        <is>
          <t>Plafon</t>
        </is>
      </c>
      <c r="B898" t="inlineStr">
        <is>
          <t>Q24</t>
        </is>
      </c>
      <c r="C898" t="inlineStr">
        <is>
          <t>m²</t>
        </is>
      </c>
      <c r="D898" t="n">
        <v>45000</v>
      </c>
      <c r="E898" t="inlineStr"/>
      <c r="F898" t="inlineStr">
        <is>
          <t>Likely input</t>
        </is>
      </c>
      <c r="G898" t="inlineStr">
        <is>
          <t>Verify against product UX/business rules before exposing</t>
        </is>
      </c>
    </row>
    <row r="899">
      <c r="A899" t="inlineStr">
        <is>
          <t>Plafon</t>
        </is>
      </c>
      <c r="B899" t="inlineStr">
        <is>
          <t>C25</t>
        </is>
      </c>
      <c r="C899" t="inlineStr">
        <is>
          <t>Paku 2 inch</t>
        </is>
      </c>
      <c r="D899" t="n">
        <v>4</v>
      </c>
      <c r="E899" t="inlineStr">
        <is>
          <t>kg</t>
        </is>
      </c>
      <c r="F899" t="inlineStr">
        <is>
          <t>Likely input</t>
        </is>
      </c>
      <c r="G899" t="inlineStr">
        <is>
          <t>Verify against product UX/business rules before exposing</t>
        </is>
      </c>
    </row>
    <row r="900">
      <c r="A900" t="inlineStr">
        <is>
          <t>Plafon</t>
        </is>
      </c>
      <c r="B900" t="inlineStr">
        <is>
          <t>G25</t>
        </is>
      </c>
      <c r="C900" t="inlineStr">
        <is>
          <t>kg</t>
        </is>
      </c>
      <c r="D900" t="n">
        <v>18000</v>
      </c>
      <c r="E900" t="inlineStr"/>
      <c r="F900" t="inlineStr">
        <is>
          <t>Likely input</t>
        </is>
      </c>
      <c r="G900" t="inlineStr">
        <is>
          <t>Verify against product UX/business rules before exposing</t>
        </is>
      </c>
    </row>
    <row r="901">
      <c r="A901" t="inlineStr">
        <is>
          <t>Plafon</t>
        </is>
      </c>
      <c r="B901" t="inlineStr">
        <is>
          <t>M25</t>
        </is>
      </c>
      <c r="C901" t="inlineStr">
        <is>
          <t>Paku sekrup</t>
        </is>
      </c>
      <c r="D901" t="n">
        <v>4</v>
      </c>
      <c r="E901" t="inlineStr">
        <is>
          <t>kg</t>
        </is>
      </c>
      <c r="F901" t="inlineStr">
        <is>
          <t>Likely input</t>
        </is>
      </c>
      <c r="G901" t="inlineStr">
        <is>
          <t>Verify against product UX/business rules before exposing</t>
        </is>
      </c>
    </row>
    <row r="902">
      <c r="A902" t="inlineStr">
        <is>
          <t>Plafon</t>
        </is>
      </c>
      <c r="B902" t="inlineStr">
        <is>
          <t>Q25</t>
        </is>
      </c>
      <c r="C902" t="inlineStr">
        <is>
          <t>kg</t>
        </is>
      </c>
      <c r="D902" t="n">
        <v>30090</v>
      </c>
      <c r="E902" t="inlineStr"/>
      <c r="F902" t="inlineStr">
        <is>
          <t>Likely input</t>
        </is>
      </c>
      <c r="G902" t="inlineStr">
        <is>
          <t>Verify against product UX/business rules before exposing</t>
        </is>
      </c>
    </row>
    <row r="903">
      <c r="A903" t="inlineStr">
        <is>
          <t>Plafon</t>
        </is>
      </c>
      <c r="B903" t="inlineStr">
        <is>
          <t>C26</t>
        </is>
      </c>
      <c r="C903" t="inlineStr">
        <is>
          <t>List kayu profil</t>
        </is>
      </c>
      <c r="D903" t="n">
        <v>5</v>
      </c>
      <c r="E903" t="inlineStr">
        <is>
          <t>m¹</t>
        </is>
      </c>
      <c r="F903" t="inlineStr">
        <is>
          <t>Review</t>
        </is>
      </c>
      <c r="G903" t="inlineStr">
        <is>
          <t>Verify against product UX/business rules before exposing</t>
        </is>
      </c>
    </row>
    <row r="904">
      <c r="A904" t="inlineStr">
        <is>
          <t>Plafon</t>
        </is>
      </c>
      <c r="B904" t="inlineStr">
        <is>
          <t>G26</t>
        </is>
      </c>
      <c r="C904" t="inlineStr">
        <is>
          <t>m¹</t>
        </is>
      </c>
      <c r="D904" t="n">
        <v>5000</v>
      </c>
      <c r="E904" t="inlineStr"/>
      <c r="F904" t="inlineStr">
        <is>
          <t>Review</t>
        </is>
      </c>
      <c r="G904" t="inlineStr">
        <is>
          <t>Verify against product UX/business rules before exposing</t>
        </is>
      </c>
    </row>
    <row r="905">
      <c r="A905" t="inlineStr">
        <is>
          <t>Plafon</t>
        </is>
      </c>
      <c r="B905" t="inlineStr">
        <is>
          <t>M26</t>
        </is>
      </c>
      <c r="C905" t="inlineStr">
        <is>
          <t>List kayu profil</t>
        </is>
      </c>
      <c r="D905" t="n">
        <v>5</v>
      </c>
      <c r="E905" t="inlineStr">
        <is>
          <t>m¹</t>
        </is>
      </c>
      <c r="F905" t="inlineStr">
        <is>
          <t>Review</t>
        </is>
      </c>
      <c r="G905" t="inlineStr">
        <is>
          <t>Verify against product UX/business rules before exposing</t>
        </is>
      </c>
    </row>
    <row r="906">
      <c r="A906" t="inlineStr">
        <is>
          <t>Plafon</t>
        </is>
      </c>
      <c r="B906" t="inlineStr">
        <is>
          <t>Q26</t>
        </is>
      </c>
      <c r="C906" t="inlineStr">
        <is>
          <t>m¹</t>
        </is>
      </c>
      <c r="D906" t="n">
        <v>5000</v>
      </c>
      <c r="E906" t="inlineStr"/>
      <c r="F906" t="inlineStr">
        <is>
          <t>Review</t>
        </is>
      </c>
      <c r="G906" t="inlineStr">
        <is>
          <t>Verify against product UX/business rules before exposing</t>
        </is>
      </c>
    </row>
    <row r="907">
      <c r="A907" t="inlineStr">
        <is>
          <t>Plafon</t>
        </is>
      </c>
      <c r="B907" t="inlineStr">
        <is>
          <t>C27</t>
        </is>
      </c>
      <c r="C907" t="inlineStr">
        <is>
          <t>Paku sekrup</t>
        </is>
      </c>
      <c r="D907" t="n">
        <v>6</v>
      </c>
      <c r="E907" t="inlineStr">
        <is>
          <t>kg</t>
        </is>
      </c>
      <c r="F907" t="inlineStr">
        <is>
          <t>Review</t>
        </is>
      </c>
      <c r="G907" t="inlineStr">
        <is>
          <t>Verify against product UX/business rules before exposing</t>
        </is>
      </c>
    </row>
    <row r="908">
      <c r="A908" t="inlineStr">
        <is>
          <t>Plafon</t>
        </is>
      </c>
      <c r="B908" t="inlineStr">
        <is>
          <t>G27</t>
        </is>
      </c>
      <c r="C908" t="inlineStr">
        <is>
          <t>kg</t>
        </is>
      </c>
      <c r="D908" t="n">
        <v>30090</v>
      </c>
      <c r="E908" t="inlineStr"/>
      <c r="F908" t="inlineStr">
        <is>
          <t>Review</t>
        </is>
      </c>
      <c r="G908" t="inlineStr">
        <is>
          <t>Verify against product UX/business rules before exposing</t>
        </is>
      </c>
    </row>
    <row r="909">
      <c r="A909" t="inlineStr">
        <is>
          <t>Plafon</t>
        </is>
      </c>
      <c r="B909" t="inlineStr">
        <is>
          <t>M27</t>
        </is>
      </c>
      <c r="C909" t="inlineStr">
        <is>
          <t>Paku sekrup</t>
        </is>
      </c>
      <c r="D909" t="n">
        <v>6</v>
      </c>
      <c r="E909" t="inlineStr">
        <is>
          <t>kg</t>
        </is>
      </c>
      <c r="F909" t="inlineStr">
        <is>
          <t>Review</t>
        </is>
      </c>
      <c r="G909" t="inlineStr">
        <is>
          <t>Verify against product UX/business rules before exposing</t>
        </is>
      </c>
    </row>
    <row r="910">
      <c r="A910" t="inlineStr">
        <is>
          <t>Plafon</t>
        </is>
      </c>
      <c r="B910" t="inlineStr">
        <is>
          <t>Q27</t>
        </is>
      </c>
      <c r="C910" t="inlineStr">
        <is>
          <t>kg</t>
        </is>
      </c>
      <c r="D910" t="n">
        <v>30090</v>
      </c>
      <c r="E910" t="inlineStr"/>
      <c r="F910" t="inlineStr">
        <is>
          <t>Review</t>
        </is>
      </c>
      <c r="G910" t="inlineStr">
        <is>
          <t>Verify against product UX/business rules before exposing</t>
        </is>
      </c>
    </row>
    <row r="911">
      <c r="A911" t="inlineStr">
        <is>
          <t>Plafon</t>
        </is>
      </c>
      <c r="B911" t="inlineStr">
        <is>
          <t>B29</t>
        </is>
      </c>
      <c r="C911" t="inlineStr">
        <is>
          <t>Total Harga Tenaga Kerja dan Bahan</t>
        </is>
      </c>
      <c r="D911" t="n">
        <v>0</v>
      </c>
      <c r="E911" t="inlineStr"/>
      <c r="F911" t="inlineStr">
        <is>
          <t>Price/coefficient data</t>
        </is>
      </c>
      <c r="G911" t="inlineStr">
        <is>
          <t>Verify against product UX/business rules before exposing</t>
        </is>
      </c>
    </row>
    <row r="912">
      <c r="A912" t="inlineStr">
        <is>
          <t>Plafon</t>
        </is>
      </c>
      <c r="B912" t="inlineStr">
        <is>
          <t>L29</t>
        </is>
      </c>
      <c r="C912" t="inlineStr">
        <is>
          <t>Total Harga Tenaga Kerja dan Bahan</t>
        </is>
      </c>
      <c r="D912" t="n">
        <v>0</v>
      </c>
      <c r="E912" t="inlineStr"/>
      <c r="F912" t="inlineStr">
        <is>
          <t>Price/coefficient data</t>
        </is>
      </c>
      <c r="G912" t="inlineStr">
        <is>
          <t>Verify against product UX/business rules before exposing</t>
        </is>
      </c>
    </row>
    <row r="913">
      <c r="A913" t="inlineStr">
        <is>
          <t>Plafon</t>
        </is>
      </c>
      <c r="B913" t="inlineStr">
        <is>
          <t>B34</t>
        </is>
      </c>
      <c r="C913" t="inlineStr">
        <is>
          <t>Pekerja</t>
        </is>
      </c>
      <c r="D913" t="n">
        <v>1</v>
      </c>
      <c r="E913" t="inlineStr"/>
      <c r="F913" t="inlineStr">
        <is>
          <t>Review</t>
        </is>
      </c>
      <c r="G913" t="inlineStr">
        <is>
          <t>Verify against product UX/business rules before exposing</t>
        </is>
      </c>
    </row>
    <row r="914">
      <c r="A914" t="inlineStr">
        <is>
          <t>Plafon</t>
        </is>
      </c>
      <c r="B914" t="inlineStr">
        <is>
          <t>C34</t>
        </is>
      </c>
      <c r="C914" t="inlineStr">
        <is>
          <t>Pekerja</t>
        </is>
      </c>
      <c r="D914" t="n">
        <v>1</v>
      </c>
      <c r="E914" t="inlineStr">
        <is>
          <t>OH</t>
        </is>
      </c>
      <c r="F914" t="inlineStr">
        <is>
          <t>Review</t>
        </is>
      </c>
      <c r="G914" t="inlineStr">
        <is>
          <t>Verify against product UX/business rules before exposing</t>
        </is>
      </c>
    </row>
    <row r="915">
      <c r="A915" t="inlineStr">
        <is>
          <t>Plafon</t>
        </is>
      </c>
      <c r="B915" t="inlineStr">
        <is>
          <t>G34</t>
        </is>
      </c>
      <c r="C915" t="inlineStr">
        <is>
          <t>OH</t>
        </is>
      </c>
      <c r="D915" t="n">
        <v>100000</v>
      </c>
      <c r="E915" t="inlineStr"/>
      <c r="F915" t="inlineStr">
        <is>
          <t>Review</t>
        </is>
      </c>
      <c r="G915" t="inlineStr">
        <is>
          <t>Verify against product UX/business rules before exposing</t>
        </is>
      </c>
    </row>
    <row r="916">
      <c r="A916" t="inlineStr">
        <is>
          <t>Plafon</t>
        </is>
      </c>
      <c r="B916" t="inlineStr">
        <is>
          <t>L34</t>
        </is>
      </c>
      <c r="C916" t="inlineStr">
        <is>
          <t>Pekerja</t>
        </is>
      </c>
      <c r="D916" t="n">
        <v>1</v>
      </c>
      <c r="E916" t="inlineStr"/>
      <c r="F916" t="inlineStr">
        <is>
          <t>Review</t>
        </is>
      </c>
      <c r="G916" t="inlineStr">
        <is>
          <t>Verify against product UX/business rules before exposing</t>
        </is>
      </c>
    </row>
    <row r="917">
      <c r="A917" t="inlineStr">
        <is>
          <t>Plafon</t>
        </is>
      </c>
      <c r="B917" t="inlineStr">
        <is>
          <t>M34</t>
        </is>
      </c>
      <c r="C917" t="inlineStr">
        <is>
          <t>Pekerja</t>
        </is>
      </c>
      <c r="D917" t="n">
        <v>1</v>
      </c>
      <c r="E917" t="inlineStr">
        <is>
          <t>OH</t>
        </is>
      </c>
      <c r="F917" t="inlineStr">
        <is>
          <t>Review</t>
        </is>
      </c>
      <c r="G917" t="inlineStr">
        <is>
          <t>Verify against product UX/business rules before exposing</t>
        </is>
      </c>
    </row>
    <row r="918">
      <c r="A918" t="inlineStr">
        <is>
          <t>Plafon</t>
        </is>
      </c>
      <c r="B918" t="inlineStr">
        <is>
          <t>Q34</t>
        </is>
      </c>
      <c r="C918" t="inlineStr">
        <is>
          <t>OH</t>
        </is>
      </c>
      <c r="D918" t="n">
        <v>100000</v>
      </c>
      <c r="E918" t="inlineStr"/>
      <c r="F918" t="inlineStr">
        <is>
          <t>Review</t>
        </is>
      </c>
      <c r="G918" t="inlineStr">
        <is>
          <t>Verify against product UX/business rules before exposing</t>
        </is>
      </c>
    </row>
    <row r="919">
      <c r="A919" t="inlineStr">
        <is>
          <t>Plafon</t>
        </is>
      </c>
      <c r="B919" t="inlineStr">
        <is>
          <t>B35</t>
        </is>
      </c>
      <c r="C919" t="inlineStr">
        <is>
          <t>Tukang</t>
        </is>
      </c>
      <c r="D919" t="n">
        <v>1</v>
      </c>
      <c r="E919" t="inlineStr"/>
      <c r="F919" t="inlineStr">
        <is>
          <t>Review</t>
        </is>
      </c>
      <c r="G919" t="inlineStr">
        <is>
          <t>Verify against product UX/business rules before exposing</t>
        </is>
      </c>
    </row>
    <row r="920">
      <c r="A920" t="inlineStr">
        <is>
          <t>Plafon</t>
        </is>
      </c>
      <c r="B920" t="inlineStr">
        <is>
          <t>C35</t>
        </is>
      </c>
      <c r="C920" t="inlineStr">
        <is>
          <t>Tukang</t>
        </is>
      </c>
      <c r="D920" t="n">
        <v>2</v>
      </c>
      <c r="E920" t="inlineStr">
        <is>
          <t>OH</t>
        </is>
      </c>
      <c r="F920" t="inlineStr">
        <is>
          <t>Review</t>
        </is>
      </c>
      <c r="G920" t="inlineStr">
        <is>
          <t>Verify against product UX/business rules before exposing</t>
        </is>
      </c>
    </row>
    <row r="921">
      <c r="A921" t="inlineStr">
        <is>
          <t>Plafon</t>
        </is>
      </c>
      <c r="B921" t="inlineStr">
        <is>
          <t>G35</t>
        </is>
      </c>
      <c r="C921" t="inlineStr">
        <is>
          <t>OH</t>
        </is>
      </c>
      <c r="D921" t="n">
        <v>145000</v>
      </c>
      <c r="E921" t="inlineStr"/>
      <c r="F921" t="inlineStr">
        <is>
          <t>Review</t>
        </is>
      </c>
      <c r="G921" t="inlineStr">
        <is>
          <t>Verify against product UX/business rules before exposing</t>
        </is>
      </c>
    </row>
    <row r="922">
      <c r="A922" t="inlineStr">
        <is>
          <t>Plafon</t>
        </is>
      </c>
      <c r="B922" t="inlineStr">
        <is>
          <t>L35</t>
        </is>
      </c>
      <c r="C922" t="inlineStr">
        <is>
          <t>Tukang</t>
        </is>
      </c>
      <c r="D922" t="n">
        <v>1</v>
      </c>
      <c r="E922" t="inlineStr"/>
      <c r="F922" t="inlineStr">
        <is>
          <t>Review</t>
        </is>
      </c>
      <c r="G922" t="inlineStr">
        <is>
          <t>Verify against product UX/business rules before exposing</t>
        </is>
      </c>
    </row>
    <row r="923">
      <c r="A923" t="inlineStr">
        <is>
          <t>Plafon</t>
        </is>
      </c>
      <c r="B923" t="inlineStr">
        <is>
          <t>M35</t>
        </is>
      </c>
      <c r="C923" t="inlineStr">
        <is>
          <t>Tukang</t>
        </is>
      </c>
      <c r="D923" t="n">
        <v>2</v>
      </c>
      <c r="E923" t="inlineStr">
        <is>
          <t>OH</t>
        </is>
      </c>
      <c r="F923" t="inlineStr">
        <is>
          <t>Review</t>
        </is>
      </c>
      <c r="G923" t="inlineStr">
        <is>
          <t>Verify against product UX/business rules before exposing</t>
        </is>
      </c>
    </row>
    <row r="924">
      <c r="A924" t="inlineStr">
        <is>
          <t>Plafon</t>
        </is>
      </c>
      <c r="B924" t="inlineStr">
        <is>
          <t>Q35</t>
        </is>
      </c>
      <c r="C924" t="inlineStr">
        <is>
          <t>OH</t>
        </is>
      </c>
      <c r="D924" t="n">
        <v>145000</v>
      </c>
      <c r="E924" t="inlineStr"/>
      <c r="F924" t="inlineStr">
        <is>
          <t>Review</t>
        </is>
      </c>
      <c r="G924" t="inlineStr">
        <is>
          <t>Verify against product UX/business rules before exposing</t>
        </is>
      </c>
    </row>
    <row r="925">
      <c r="A925" t="inlineStr">
        <is>
          <t>Plafon</t>
        </is>
      </c>
      <c r="B925" t="inlineStr">
        <is>
          <t>B36</t>
        </is>
      </c>
      <c r="C925" t="inlineStr">
        <is>
          <t>Kepala Tukang</t>
        </is>
      </c>
      <c r="D925" t="n">
        <v>1</v>
      </c>
      <c r="E925" t="inlineStr"/>
      <c r="F925" t="inlineStr">
        <is>
          <t>Review</t>
        </is>
      </c>
      <c r="G925" t="inlineStr">
        <is>
          <t>Verify against product UX/business rules before exposing</t>
        </is>
      </c>
    </row>
    <row r="926">
      <c r="A926" t="inlineStr">
        <is>
          <t>Plafon</t>
        </is>
      </c>
      <c r="B926" t="inlineStr">
        <is>
          <t>C36</t>
        </is>
      </c>
      <c r="C926" t="inlineStr">
        <is>
          <t>Kepala Tukang</t>
        </is>
      </c>
      <c r="D926" t="n">
        <v>3</v>
      </c>
      <c r="E926" t="inlineStr">
        <is>
          <t>OH</t>
        </is>
      </c>
      <c r="F926" t="inlineStr">
        <is>
          <t>Review</t>
        </is>
      </c>
      <c r="G926" t="inlineStr">
        <is>
          <t>Verify against product UX/business rules before exposing</t>
        </is>
      </c>
    </row>
    <row r="927">
      <c r="A927" t="inlineStr">
        <is>
          <t>Plafon</t>
        </is>
      </c>
      <c r="B927" t="inlineStr">
        <is>
          <t>G36</t>
        </is>
      </c>
      <c r="C927" t="inlineStr">
        <is>
          <t>OH</t>
        </is>
      </c>
      <c r="D927" t="n">
        <v>175000</v>
      </c>
      <c r="E927" t="inlineStr"/>
      <c r="F927" t="inlineStr">
        <is>
          <t>Review</t>
        </is>
      </c>
      <c r="G927" t="inlineStr">
        <is>
          <t>Verify against product UX/business rules before exposing</t>
        </is>
      </c>
    </row>
    <row r="928">
      <c r="A928" t="inlineStr">
        <is>
          <t>Plafon</t>
        </is>
      </c>
      <c r="B928" t="inlineStr">
        <is>
          <t>L36</t>
        </is>
      </c>
      <c r="C928" t="inlineStr">
        <is>
          <t>Kepala Tukang</t>
        </is>
      </c>
      <c r="D928" t="n">
        <v>1</v>
      </c>
      <c r="E928" t="inlineStr"/>
      <c r="F928" t="inlineStr">
        <is>
          <t>Review</t>
        </is>
      </c>
      <c r="G928" t="inlineStr">
        <is>
          <t>Verify against product UX/business rules before exposing</t>
        </is>
      </c>
    </row>
    <row r="929">
      <c r="A929" t="inlineStr">
        <is>
          <t>Plafon</t>
        </is>
      </c>
      <c r="B929" t="inlineStr">
        <is>
          <t>M36</t>
        </is>
      </c>
      <c r="C929" t="inlineStr">
        <is>
          <t>Kepala Tukang</t>
        </is>
      </c>
      <c r="D929" t="n">
        <v>3</v>
      </c>
      <c r="E929" t="inlineStr">
        <is>
          <t>OH</t>
        </is>
      </c>
      <c r="F929" t="inlineStr">
        <is>
          <t>Review</t>
        </is>
      </c>
      <c r="G929" t="inlineStr">
        <is>
          <t>Verify against product UX/business rules before exposing</t>
        </is>
      </c>
    </row>
    <row r="930">
      <c r="A930" t="inlineStr">
        <is>
          <t>Plafon</t>
        </is>
      </c>
      <c r="B930" t="inlineStr">
        <is>
          <t>Q36</t>
        </is>
      </c>
      <c r="C930" t="inlineStr">
        <is>
          <t>OH</t>
        </is>
      </c>
      <c r="D930" t="n">
        <v>175000</v>
      </c>
      <c r="E930" t="inlineStr"/>
      <c r="F930" t="inlineStr">
        <is>
          <t>Review</t>
        </is>
      </c>
      <c r="G930" t="inlineStr">
        <is>
          <t>Verify against product UX/business rules before exposing</t>
        </is>
      </c>
    </row>
    <row r="931">
      <c r="A931" t="inlineStr">
        <is>
          <t>Plafon</t>
        </is>
      </c>
      <c r="B931" t="inlineStr">
        <is>
          <t>B37</t>
        </is>
      </c>
      <c r="C931" t="inlineStr">
        <is>
          <t>Mandor</t>
        </is>
      </c>
      <c r="D931" t="n">
        <v>1</v>
      </c>
      <c r="E931" t="inlineStr"/>
      <c r="F931" t="inlineStr">
        <is>
          <t>Review</t>
        </is>
      </c>
      <c r="G931" t="inlineStr">
        <is>
          <t>Verify against product UX/business rules before exposing</t>
        </is>
      </c>
    </row>
    <row r="932">
      <c r="A932" t="inlineStr">
        <is>
          <t>Plafon</t>
        </is>
      </c>
      <c r="B932" t="inlineStr">
        <is>
          <t>C37</t>
        </is>
      </c>
      <c r="C932" t="inlineStr">
        <is>
          <t>Mandor</t>
        </is>
      </c>
      <c r="D932" t="n">
        <v>4</v>
      </c>
      <c r="E932" t="inlineStr">
        <is>
          <t>OH</t>
        </is>
      </c>
      <c r="F932" t="inlineStr">
        <is>
          <t>Review</t>
        </is>
      </c>
      <c r="G932" t="inlineStr">
        <is>
          <t>Verify against product UX/business rules before exposing</t>
        </is>
      </c>
    </row>
    <row r="933">
      <c r="A933" t="inlineStr">
        <is>
          <t>Plafon</t>
        </is>
      </c>
      <c r="B933" t="inlineStr">
        <is>
          <t>G37</t>
        </is>
      </c>
      <c r="C933" t="inlineStr">
        <is>
          <t>OH</t>
        </is>
      </c>
      <c r="D933" t="n">
        <v>200000</v>
      </c>
      <c r="E933" t="inlineStr"/>
      <c r="F933" t="inlineStr">
        <is>
          <t>Review</t>
        </is>
      </c>
      <c r="G933" t="inlineStr">
        <is>
          <t>Verify against product UX/business rules before exposing</t>
        </is>
      </c>
    </row>
    <row r="934">
      <c r="A934" t="inlineStr">
        <is>
          <t>Plafon</t>
        </is>
      </c>
      <c r="B934" t="inlineStr">
        <is>
          <t>L37</t>
        </is>
      </c>
      <c r="C934" t="inlineStr">
        <is>
          <t>Mandor</t>
        </is>
      </c>
      <c r="D934" t="n">
        <v>1</v>
      </c>
      <c r="E934" t="inlineStr"/>
      <c r="F934" t="inlineStr">
        <is>
          <t>Review</t>
        </is>
      </c>
      <c r="G934" t="inlineStr">
        <is>
          <t>Verify against product UX/business rules before exposing</t>
        </is>
      </c>
    </row>
    <row r="935">
      <c r="A935" t="inlineStr">
        <is>
          <t>Plafon</t>
        </is>
      </c>
      <c r="B935" t="inlineStr">
        <is>
          <t>M37</t>
        </is>
      </c>
      <c r="C935" t="inlineStr">
        <is>
          <t>Mandor</t>
        </is>
      </c>
      <c r="D935" t="n">
        <v>4</v>
      </c>
      <c r="E935" t="inlineStr">
        <is>
          <t>OH</t>
        </is>
      </c>
      <c r="F935" t="inlineStr">
        <is>
          <t>Review</t>
        </is>
      </c>
      <c r="G935" t="inlineStr">
        <is>
          <t>Verify against product UX/business rules before exposing</t>
        </is>
      </c>
    </row>
    <row r="936">
      <c r="A936" t="inlineStr">
        <is>
          <t>Plafon</t>
        </is>
      </c>
      <c r="B936" t="inlineStr">
        <is>
          <t>Q37</t>
        </is>
      </c>
      <c r="C936" t="inlineStr">
        <is>
          <t>OH</t>
        </is>
      </c>
      <c r="D936" t="n">
        <v>200000</v>
      </c>
      <c r="E936" t="inlineStr"/>
      <c r="F936" t="inlineStr">
        <is>
          <t>Review</t>
        </is>
      </c>
      <c r="G936" t="inlineStr">
        <is>
          <t>Verify against product UX/business rules before exposing</t>
        </is>
      </c>
    </row>
    <row r="937">
      <c r="A937" t="inlineStr">
        <is>
          <t>Plafon</t>
        </is>
      </c>
      <c r="B937" t="inlineStr">
        <is>
          <t>C40</t>
        </is>
      </c>
      <c r="C937" t="inlineStr">
        <is>
          <t>Kaso 5/7 kayu kelas II</t>
        </is>
      </c>
      <c r="D937" t="n">
        <v>1</v>
      </c>
      <c r="E937" t="inlineStr">
        <is>
          <t>m³</t>
        </is>
      </c>
      <c r="F937" t="inlineStr">
        <is>
          <t>Review</t>
        </is>
      </c>
      <c r="G937" t="inlineStr">
        <is>
          <t>Verify against product UX/business rules before exposing</t>
        </is>
      </c>
    </row>
    <row r="938">
      <c r="A938" t="inlineStr">
        <is>
          <t>Plafon</t>
        </is>
      </c>
      <c r="B938" t="inlineStr">
        <is>
          <t>G40</t>
        </is>
      </c>
      <c r="C938" t="inlineStr">
        <is>
          <t>m³</t>
        </is>
      </c>
      <c r="D938" t="n">
        <v>4200000</v>
      </c>
      <c r="E938" t="inlineStr"/>
      <c r="F938" t="inlineStr">
        <is>
          <t>Review</t>
        </is>
      </c>
      <c r="G938" t="inlineStr">
        <is>
          <t>Verify against product UX/business rules before exposing</t>
        </is>
      </c>
    </row>
    <row r="939">
      <c r="A939" t="inlineStr">
        <is>
          <t>Plafon</t>
        </is>
      </c>
      <c r="B939" t="inlineStr">
        <is>
          <t>M40</t>
        </is>
      </c>
      <c r="C939" t="inlineStr"/>
      <c r="D939" t="n">
        <v>1</v>
      </c>
      <c r="E939" t="inlineStr"/>
      <c r="F939" t="inlineStr">
        <is>
          <t>Review</t>
        </is>
      </c>
      <c r="G939" t="inlineStr">
        <is>
          <t>Verify against product UX/business rules before exposing</t>
        </is>
      </c>
    </row>
    <row r="940">
      <c r="A940" t="inlineStr">
        <is>
          <t>Plafon</t>
        </is>
      </c>
      <c r="B940" t="inlineStr">
        <is>
          <t>Q40</t>
        </is>
      </c>
      <c r="C940" t="inlineStr"/>
      <c r="D940" t="n">
        <v>6250</v>
      </c>
      <c r="E940" t="inlineStr"/>
      <c r="F940" t="inlineStr">
        <is>
          <t>Review</t>
        </is>
      </c>
      <c r="G940" t="inlineStr">
        <is>
          <t>Verify against product UX/business rules before exposing</t>
        </is>
      </c>
    </row>
    <row r="941">
      <c r="A941" t="inlineStr">
        <is>
          <t>Plafon</t>
        </is>
      </c>
      <c r="B941" t="inlineStr">
        <is>
          <t>C41</t>
        </is>
      </c>
      <c r="C941" t="inlineStr">
        <is>
          <t>Paku 7 - 10 cm</t>
        </is>
      </c>
      <c r="D941" t="n">
        <v>2</v>
      </c>
      <c r="E941" t="inlineStr">
        <is>
          <t>kg</t>
        </is>
      </c>
      <c r="F941" t="inlineStr">
        <is>
          <t>Review</t>
        </is>
      </c>
      <c r="G941" t="inlineStr">
        <is>
          <t>Verify against product UX/business rules before exposing</t>
        </is>
      </c>
    </row>
    <row r="942">
      <c r="A942" t="inlineStr">
        <is>
          <t>Plafon</t>
        </is>
      </c>
      <c r="B942" t="inlineStr">
        <is>
          <t>G41</t>
        </is>
      </c>
      <c r="C942" t="inlineStr">
        <is>
          <t>kg</t>
        </is>
      </c>
      <c r="D942" t="n">
        <v>20000</v>
      </c>
      <c r="E942" t="inlineStr"/>
      <c r="F942" t="inlineStr">
        <is>
          <t>Review</t>
        </is>
      </c>
      <c r="G942" t="inlineStr">
        <is>
          <t>Verify against product UX/business rules before exposing</t>
        </is>
      </c>
    </row>
    <row r="943">
      <c r="A943" t="inlineStr">
        <is>
          <t>Plafon</t>
        </is>
      </c>
      <c r="B943" t="inlineStr">
        <is>
          <t>M41</t>
        </is>
      </c>
      <c r="C943" t="inlineStr"/>
      <c r="D943" t="n">
        <v>2</v>
      </c>
      <c r="E943" t="inlineStr">
        <is>
          <t>kg</t>
        </is>
      </c>
      <c r="F943" t="inlineStr">
        <is>
          <t>Review</t>
        </is>
      </c>
      <c r="G943" t="inlineStr">
        <is>
          <t>Verify against product UX/business rules before exposing</t>
        </is>
      </c>
    </row>
    <row r="944">
      <c r="A944" t="inlineStr">
        <is>
          <t>Plafon</t>
        </is>
      </c>
      <c r="B944" t="inlineStr">
        <is>
          <t>Q41</t>
        </is>
      </c>
      <c r="C944" t="inlineStr">
        <is>
          <t>kg</t>
        </is>
      </c>
      <c r="D944" t="n">
        <v>45550</v>
      </c>
      <c r="E944" t="inlineStr"/>
      <c r="F944" t="inlineStr">
        <is>
          <t>Review</t>
        </is>
      </c>
      <c r="G944" t="inlineStr">
        <is>
          <t>Verify against product UX/business rules before exposing</t>
        </is>
      </c>
    </row>
    <row r="945">
      <c r="A945" t="inlineStr">
        <is>
          <t>Plafon</t>
        </is>
      </c>
      <c r="B945" t="inlineStr">
        <is>
          <t>C42</t>
        </is>
      </c>
      <c r="C945" t="inlineStr">
        <is>
          <t>Papan semen GRC</t>
        </is>
      </c>
      <c r="D945" t="n">
        <v>3</v>
      </c>
      <c r="E945" t="inlineStr">
        <is>
          <t>m²</t>
        </is>
      </c>
      <c r="F945" t="inlineStr">
        <is>
          <t>Review</t>
        </is>
      </c>
      <c r="G945" t="inlineStr">
        <is>
          <t>Verify against product UX/business rules before exposing</t>
        </is>
      </c>
    </row>
    <row r="946">
      <c r="A946" t="inlineStr">
        <is>
          <t>Plafon</t>
        </is>
      </c>
      <c r="B946" t="inlineStr">
        <is>
          <t>G42</t>
        </is>
      </c>
      <c r="C946" t="inlineStr">
        <is>
          <t>m²</t>
        </is>
      </c>
      <c r="D946" t="n">
        <v>45000</v>
      </c>
      <c r="E946" t="inlineStr"/>
      <c r="F946" t="inlineStr">
        <is>
          <t>Review</t>
        </is>
      </c>
      <c r="G946" t="inlineStr">
        <is>
          <t>Verify against product UX/business rules before exposing</t>
        </is>
      </c>
    </row>
    <row r="947">
      <c r="A947" t="inlineStr">
        <is>
          <t>Plafon</t>
        </is>
      </c>
      <c r="B947" t="inlineStr">
        <is>
          <t>M42</t>
        </is>
      </c>
      <c r="C947" t="inlineStr">
        <is>
          <t>Gypsum board 9 mm</t>
        </is>
      </c>
      <c r="D947" t="n">
        <v>3</v>
      </c>
      <c r="E947" t="inlineStr"/>
      <c r="F947" t="inlineStr">
        <is>
          <t>Review</t>
        </is>
      </c>
      <c r="G947" t="inlineStr">
        <is>
          <t>Verify against product UX/business rules before exposing</t>
        </is>
      </c>
    </row>
    <row r="948">
      <c r="A948" t="inlineStr">
        <is>
          <t>Plafon</t>
        </is>
      </c>
      <c r="B948" t="inlineStr">
        <is>
          <t>Q42</t>
        </is>
      </c>
      <c r="C948" t="inlineStr">
        <is>
          <t>lembar</t>
        </is>
      </c>
      <c r="D948" t="n">
        <v>70000</v>
      </c>
      <c r="E948" t="inlineStr"/>
      <c r="F948" t="inlineStr">
        <is>
          <t>Review</t>
        </is>
      </c>
      <c r="G948" t="inlineStr">
        <is>
          <t>Verify against product UX/business rules before exposing</t>
        </is>
      </c>
    </row>
    <row r="949">
      <c r="A949" t="inlineStr">
        <is>
          <t>Plafon</t>
        </is>
      </c>
      <c r="B949" t="inlineStr">
        <is>
          <t>C43</t>
        </is>
      </c>
      <c r="C949" t="inlineStr">
        <is>
          <t>Paku 2 inch</t>
        </is>
      </c>
      <c r="D949" t="n">
        <v>4</v>
      </c>
      <c r="E949" t="inlineStr">
        <is>
          <t>kg</t>
        </is>
      </c>
      <c r="F949" t="inlineStr">
        <is>
          <t>Review</t>
        </is>
      </c>
      <c r="G949" t="inlineStr">
        <is>
          <t>Verify against product UX/business rules before exposing</t>
        </is>
      </c>
    </row>
    <row r="950">
      <c r="A950" t="inlineStr">
        <is>
          <t>Plafon</t>
        </is>
      </c>
      <c r="B950" t="inlineStr">
        <is>
          <t>G43</t>
        </is>
      </c>
      <c r="C950" t="inlineStr">
        <is>
          <t>kg</t>
        </is>
      </c>
      <c r="D950" t="n">
        <v>18000</v>
      </c>
      <c r="E950" t="inlineStr"/>
      <c r="F950" t="inlineStr">
        <is>
          <t>Review</t>
        </is>
      </c>
      <c r="G950" t="inlineStr">
        <is>
          <t>Verify against product UX/business rules before exposing</t>
        </is>
      </c>
    </row>
    <row r="951">
      <c r="A951" t="inlineStr">
        <is>
          <t>Plafon</t>
        </is>
      </c>
      <c r="B951" t="inlineStr">
        <is>
          <t>M43</t>
        </is>
      </c>
      <c r="C951" t="inlineStr">
        <is>
          <t>Paku sekrup</t>
        </is>
      </c>
      <c r="D951" t="n">
        <v>4</v>
      </c>
      <c r="E951" t="inlineStr">
        <is>
          <t>kg</t>
        </is>
      </c>
      <c r="F951" t="inlineStr">
        <is>
          <t>Review</t>
        </is>
      </c>
      <c r="G951" t="inlineStr">
        <is>
          <t>Verify against product UX/business rules before exposing</t>
        </is>
      </c>
    </row>
    <row r="952">
      <c r="A952" t="inlineStr">
        <is>
          <t>Plafon</t>
        </is>
      </c>
      <c r="B952" t="inlineStr">
        <is>
          <t>Q43</t>
        </is>
      </c>
      <c r="C952" t="inlineStr">
        <is>
          <t>kg</t>
        </is>
      </c>
      <c r="D952" t="n">
        <v>30090</v>
      </c>
      <c r="E952" t="inlineStr"/>
      <c r="F952" t="inlineStr">
        <is>
          <t>Review</t>
        </is>
      </c>
      <c r="G952" t="inlineStr">
        <is>
          <t>Verify against product UX/business rules before exposing</t>
        </is>
      </c>
    </row>
    <row r="953">
      <c r="A953" t="inlineStr">
        <is>
          <t>Plafon</t>
        </is>
      </c>
      <c r="B953" t="inlineStr">
        <is>
          <t>C44</t>
        </is>
      </c>
      <c r="C953" t="inlineStr">
        <is>
          <t>List kayu profil</t>
        </is>
      </c>
      <c r="D953" t="n">
        <v>5</v>
      </c>
      <c r="E953" t="inlineStr">
        <is>
          <t>m¹</t>
        </is>
      </c>
      <c r="F953" t="inlineStr">
        <is>
          <t>Review</t>
        </is>
      </c>
      <c r="G953" t="inlineStr">
        <is>
          <t>Verify against product UX/business rules before exposing</t>
        </is>
      </c>
    </row>
    <row r="954">
      <c r="A954" t="inlineStr">
        <is>
          <t>Plafon</t>
        </is>
      </c>
      <c r="B954" t="inlineStr">
        <is>
          <t>G44</t>
        </is>
      </c>
      <c r="C954" t="inlineStr">
        <is>
          <t>m¹</t>
        </is>
      </c>
      <c r="D954" t="n">
        <v>5000</v>
      </c>
      <c r="E954" t="inlineStr"/>
      <c r="F954" t="inlineStr">
        <is>
          <t>Review</t>
        </is>
      </c>
      <c r="G954" t="inlineStr">
        <is>
          <t>Verify against product UX/business rules before exposing</t>
        </is>
      </c>
    </row>
    <row r="955">
      <c r="A955" t="inlineStr">
        <is>
          <t>Plafon</t>
        </is>
      </c>
      <c r="B955" t="inlineStr">
        <is>
          <t>M44</t>
        </is>
      </c>
      <c r="C955" t="inlineStr">
        <is>
          <t>List gypsum profil</t>
        </is>
      </c>
      <c r="D955" t="n">
        <v>5</v>
      </c>
      <c r="E955" t="inlineStr">
        <is>
          <t>m¹</t>
        </is>
      </c>
      <c r="F955" t="inlineStr">
        <is>
          <t>Review</t>
        </is>
      </c>
      <c r="G955" t="inlineStr">
        <is>
          <t>Verify against product UX/business rules before exposing</t>
        </is>
      </c>
    </row>
    <row r="956">
      <c r="A956" t="inlineStr">
        <is>
          <t>Plafon</t>
        </is>
      </c>
      <c r="B956" t="inlineStr">
        <is>
          <t>Q44</t>
        </is>
      </c>
      <c r="C956" t="inlineStr">
        <is>
          <t>m¹</t>
        </is>
      </c>
      <c r="D956" t="n">
        <v>15800</v>
      </c>
      <c r="E956" t="inlineStr"/>
      <c r="F956" t="inlineStr">
        <is>
          <t>Review</t>
        </is>
      </c>
      <c r="G956" t="inlineStr">
        <is>
          <t>Verify against product UX/business rules before exposing</t>
        </is>
      </c>
    </row>
    <row r="957">
      <c r="A957" t="inlineStr">
        <is>
          <t>Plafon</t>
        </is>
      </c>
      <c r="B957" t="inlineStr">
        <is>
          <t>C45</t>
        </is>
      </c>
      <c r="C957" t="inlineStr">
        <is>
          <t>Paku sekrup</t>
        </is>
      </c>
      <c r="D957" t="n">
        <v>6</v>
      </c>
      <c r="E957" t="inlineStr">
        <is>
          <t>kg</t>
        </is>
      </c>
      <c r="F957" t="inlineStr">
        <is>
          <t>Review</t>
        </is>
      </c>
      <c r="G957" t="inlineStr">
        <is>
          <t>Verify against product UX/business rules before exposing</t>
        </is>
      </c>
    </row>
    <row r="958">
      <c r="A958" t="inlineStr">
        <is>
          <t>Plafon</t>
        </is>
      </c>
      <c r="B958" t="inlineStr">
        <is>
          <t>G45</t>
        </is>
      </c>
      <c r="C958" t="inlineStr">
        <is>
          <t>kg</t>
        </is>
      </c>
      <c r="D958" t="n">
        <v>30090</v>
      </c>
      <c r="E958" t="inlineStr"/>
      <c r="F958" t="inlineStr">
        <is>
          <t>Review</t>
        </is>
      </c>
      <c r="G958" t="inlineStr">
        <is>
          <t>Verify against product UX/business rules before exposing</t>
        </is>
      </c>
    </row>
    <row r="959">
      <c r="A959" t="inlineStr">
        <is>
          <t>Plafon</t>
        </is>
      </c>
      <c r="B959" t="inlineStr">
        <is>
          <t>M45</t>
        </is>
      </c>
      <c r="C959" t="inlineStr">
        <is>
          <t>Paku sekrup</t>
        </is>
      </c>
      <c r="D959" t="n">
        <v>6</v>
      </c>
      <c r="E959" t="inlineStr">
        <is>
          <t>kg</t>
        </is>
      </c>
      <c r="F959" t="inlineStr">
        <is>
          <t>Review</t>
        </is>
      </c>
      <c r="G959" t="inlineStr">
        <is>
          <t>Verify against product UX/business rules before exposing</t>
        </is>
      </c>
    </row>
    <row r="960">
      <c r="A960" t="inlineStr">
        <is>
          <t>Plafon</t>
        </is>
      </c>
      <c r="B960" t="inlineStr">
        <is>
          <t>Q45</t>
        </is>
      </c>
      <c r="C960" t="inlineStr">
        <is>
          <t>kg</t>
        </is>
      </c>
      <c r="D960" t="n">
        <v>30090</v>
      </c>
      <c r="E960" t="inlineStr"/>
      <c r="F960" t="inlineStr">
        <is>
          <t>Review</t>
        </is>
      </c>
      <c r="G960" t="inlineStr">
        <is>
          <t>Verify against product UX/business rules before exposing</t>
        </is>
      </c>
    </row>
    <row r="961">
      <c r="A961" t="inlineStr">
        <is>
          <t>Plafon</t>
        </is>
      </c>
      <c r="B961" t="inlineStr">
        <is>
          <t>B47</t>
        </is>
      </c>
      <c r="C961" t="inlineStr">
        <is>
          <t>Total Harga Tenaga Kerja dan Bahan</t>
        </is>
      </c>
      <c r="D961" t="n">
        <v>1</v>
      </c>
      <c r="E961" t="inlineStr"/>
      <c r="F961" t="inlineStr">
        <is>
          <t>Price/coefficient data</t>
        </is>
      </c>
      <c r="G961" t="inlineStr">
        <is>
          <t>Verify against product UX/business rules before exposing</t>
        </is>
      </c>
    </row>
    <row r="962">
      <c r="A962" t="inlineStr">
        <is>
          <t>Plafon</t>
        </is>
      </c>
      <c r="B962" t="inlineStr">
        <is>
          <t>L47</t>
        </is>
      </c>
      <c r="C962" t="inlineStr">
        <is>
          <t>Total Harga Tenaga Kerja dan Bahan</t>
        </is>
      </c>
      <c r="D962" t="n">
        <v>0</v>
      </c>
      <c r="E962" t="inlineStr"/>
      <c r="F962" t="inlineStr">
        <is>
          <t>Price/coefficient data</t>
        </is>
      </c>
      <c r="G962" t="inlineStr">
        <is>
          <t>Verify against product UX/business rules before exposing</t>
        </is>
      </c>
    </row>
    <row r="963">
      <c r="A963" t="inlineStr">
        <is>
          <t>Plafon</t>
        </is>
      </c>
      <c r="B963" t="inlineStr">
        <is>
          <t>B52</t>
        </is>
      </c>
      <c r="C963" t="inlineStr">
        <is>
          <t>Pekerja</t>
        </is>
      </c>
      <c r="D963" t="n">
        <v>1</v>
      </c>
      <c r="E963" t="inlineStr"/>
      <c r="F963" t="inlineStr">
        <is>
          <t>Review</t>
        </is>
      </c>
      <c r="G963" t="inlineStr">
        <is>
          <t>Verify against product UX/business rules before exposing</t>
        </is>
      </c>
    </row>
    <row r="964">
      <c r="A964" t="inlineStr">
        <is>
          <t>Plafon</t>
        </is>
      </c>
      <c r="B964" t="inlineStr">
        <is>
          <t>C52</t>
        </is>
      </c>
      <c r="C964" t="inlineStr">
        <is>
          <t>Pekerja</t>
        </is>
      </c>
      <c r="D964" t="n">
        <v>1</v>
      </c>
      <c r="E964" t="inlineStr">
        <is>
          <t>OH</t>
        </is>
      </c>
      <c r="F964" t="inlineStr">
        <is>
          <t>Review</t>
        </is>
      </c>
      <c r="G964" t="inlineStr">
        <is>
          <t>Verify against product UX/business rules before exposing</t>
        </is>
      </c>
    </row>
    <row r="965">
      <c r="A965" t="inlineStr">
        <is>
          <t>Plafon</t>
        </is>
      </c>
      <c r="B965" t="inlineStr">
        <is>
          <t>G52</t>
        </is>
      </c>
      <c r="C965" t="inlineStr">
        <is>
          <t>OH</t>
        </is>
      </c>
      <c r="D965" t="n">
        <v>100000</v>
      </c>
      <c r="E965" t="inlineStr"/>
      <c r="F965" t="inlineStr">
        <is>
          <t>Review</t>
        </is>
      </c>
      <c r="G965" t="inlineStr">
        <is>
          <t>Verify against product UX/business rules before exposing</t>
        </is>
      </c>
    </row>
    <row r="966">
      <c r="A966" t="inlineStr">
        <is>
          <t>Plafon</t>
        </is>
      </c>
      <c r="B966" t="inlineStr">
        <is>
          <t>L52</t>
        </is>
      </c>
      <c r="C966" t="inlineStr">
        <is>
          <t>Pekerja</t>
        </is>
      </c>
      <c r="D966" t="n">
        <v>1</v>
      </c>
      <c r="E966" t="inlineStr"/>
      <c r="F966" t="inlineStr">
        <is>
          <t>Review</t>
        </is>
      </c>
      <c r="G966" t="inlineStr">
        <is>
          <t>Verify against product UX/business rules before exposing</t>
        </is>
      </c>
    </row>
    <row r="967">
      <c r="A967" t="inlineStr">
        <is>
          <t>Plafon</t>
        </is>
      </c>
      <c r="B967" t="inlineStr">
        <is>
          <t>M52</t>
        </is>
      </c>
      <c r="C967" t="inlineStr">
        <is>
          <t>Pekerja</t>
        </is>
      </c>
      <c r="D967" t="n">
        <v>1</v>
      </c>
      <c r="E967" t="inlineStr">
        <is>
          <t>OH</t>
        </is>
      </c>
      <c r="F967" t="inlineStr">
        <is>
          <t>Review</t>
        </is>
      </c>
      <c r="G967" t="inlineStr">
        <is>
          <t>Verify against product UX/business rules before exposing</t>
        </is>
      </c>
    </row>
    <row r="968">
      <c r="A968" t="inlineStr">
        <is>
          <t>Plafon</t>
        </is>
      </c>
      <c r="B968" t="inlineStr">
        <is>
          <t>Q52</t>
        </is>
      </c>
      <c r="C968" t="inlineStr">
        <is>
          <t>OH</t>
        </is>
      </c>
      <c r="D968" t="n">
        <v>100000</v>
      </c>
      <c r="E968" t="inlineStr"/>
      <c r="F968" t="inlineStr">
        <is>
          <t>Review</t>
        </is>
      </c>
      <c r="G968" t="inlineStr">
        <is>
          <t>Verify against product UX/business rules before exposing</t>
        </is>
      </c>
    </row>
    <row r="969">
      <c r="A969" t="inlineStr">
        <is>
          <t>Plafon</t>
        </is>
      </c>
      <c r="B969" t="inlineStr">
        <is>
          <t>B53</t>
        </is>
      </c>
      <c r="C969" t="inlineStr">
        <is>
          <t>Tukang</t>
        </is>
      </c>
      <c r="D969" t="n">
        <v>1</v>
      </c>
      <c r="E969" t="inlineStr"/>
      <c r="F969" t="inlineStr">
        <is>
          <t>Review</t>
        </is>
      </c>
      <c r="G969" t="inlineStr">
        <is>
          <t>Verify against product UX/business rules before exposing</t>
        </is>
      </c>
    </row>
    <row r="970">
      <c r="A970" t="inlineStr">
        <is>
          <t>Plafon</t>
        </is>
      </c>
      <c r="B970" t="inlineStr">
        <is>
          <t>C53</t>
        </is>
      </c>
      <c r="C970" t="inlineStr">
        <is>
          <t>Tukang</t>
        </is>
      </c>
      <c r="D970" t="n">
        <v>2</v>
      </c>
      <c r="E970" t="inlineStr">
        <is>
          <t>OH</t>
        </is>
      </c>
      <c r="F970" t="inlineStr">
        <is>
          <t>Review</t>
        </is>
      </c>
      <c r="G970" t="inlineStr">
        <is>
          <t>Verify against product UX/business rules before exposing</t>
        </is>
      </c>
    </row>
    <row r="971">
      <c r="A971" t="inlineStr">
        <is>
          <t>Plafon</t>
        </is>
      </c>
      <c r="B971" t="inlineStr">
        <is>
          <t>G53</t>
        </is>
      </c>
      <c r="C971" t="inlineStr">
        <is>
          <t>OH</t>
        </is>
      </c>
      <c r="D971" t="n">
        <v>145000</v>
      </c>
      <c r="E971" t="inlineStr"/>
      <c r="F971" t="inlineStr">
        <is>
          <t>Review</t>
        </is>
      </c>
      <c r="G971" t="inlineStr">
        <is>
          <t>Verify against product UX/business rules before exposing</t>
        </is>
      </c>
    </row>
    <row r="972">
      <c r="A972" t="inlineStr">
        <is>
          <t>Plafon</t>
        </is>
      </c>
      <c r="B972" t="inlineStr">
        <is>
          <t>L53</t>
        </is>
      </c>
      <c r="C972" t="inlineStr">
        <is>
          <t>Tukang</t>
        </is>
      </c>
      <c r="D972" t="n">
        <v>1</v>
      </c>
      <c r="E972" t="inlineStr"/>
      <c r="F972" t="inlineStr">
        <is>
          <t>Review</t>
        </is>
      </c>
      <c r="G972" t="inlineStr">
        <is>
          <t>Verify against product UX/business rules before exposing</t>
        </is>
      </c>
    </row>
    <row r="973">
      <c r="A973" t="inlineStr">
        <is>
          <t>Plafon</t>
        </is>
      </c>
      <c r="B973" t="inlineStr">
        <is>
          <t>M53</t>
        </is>
      </c>
      <c r="C973" t="inlineStr">
        <is>
          <t>Tukang</t>
        </is>
      </c>
      <c r="D973" t="n">
        <v>2</v>
      </c>
      <c r="E973" t="inlineStr">
        <is>
          <t>OH</t>
        </is>
      </c>
      <c r="F973" t="inlineStr">
        <is>
          <t>Review</t>
        </is>
      </c>
      <c r="G973" t="inlineStr">
        <is>
          <t>Verify against product UX/business rules before exposing</t>
        </is>
      </c>
    </row>
    <row r="974">
      <c r="A974" t="inlineStr">
        <is>
          <t>Plafon</t>
        </is>
      </c>
      <c r="B974" t="inlineStr">
        <is>
          <t>Q53</t>
        </is>
      </c>
      <c r="C974" t="inlineStr">
        <is>
          <t>OH</t>
        </is>
      </c>
      <c r="D974" t="n">
        <v>145000</v>
      </c>
      <c r="E974" t="inlineStr"/>
      <c r="F974" t="inlineStr">
        <is>
          <t>Review</t>
        </is>
      </c>
      <c r="G974" t="inlineStr">
        <is>
          <t>Verify against product UX/business rules before exposing</t>
        </is>
      </c>
    </row>
    <row r="975">
      <c r="A975" t="inlineStr">
        <is>
          <t>Plafon</t>
        </is>
      </c>
      <c r="B975" t="inlineStr">
        <is>
          <t>B54</t>
        </is>
      </c>
      <c r="C975" t="inlineStr">
        <is>
          <t>Kepala Tukang</t>
        </is>
      </c>
      <c r="D975" t="n">
        <v>1</v>
      </c>
      <c r="E975" t="inlineStr"/>
      <c r="F975" t="inlineStr">
        <is>
          <t>Review</t>
        </is>
      </c>
      <c r="G975" t="inlineStr">
        <is>
          <t>Verify against product UX/business rules before exposing</t>
        </is>
      </c>
    </row>
    <row r="976">
      <c r="A976" t="inlineStr">
        <is>
          <t>Plafon</t>
        </is>
      </c>
      <c r="B976" t="inlineStr">
        <is>
          <t>C54</t>
        </is>
      </c>
      <c r="C976" t="inlineStr">
        <is>
          <t>Kepala Tukang</t>
        </is>
      </c>
      <c r="D976" t="n">
        <v>3</v>
      </c>
      <c r="E976" t="inlineStr">
        <is>
          <t>OH</t>
        </is>
      </c>
      <c r="F976" t="inlineStr">
        <is>
          <t>Review</t>
        </is>
      </c>
      <c r="G976" t="inlineStr">
        <is>
          <t>Verify against product UX/business rules before exposing</t>
        </is>
      </c>
    </row>
    <row r="977">
      <c r="A977" t="inlineStr">
        <is>
          <t>Plafon</t>
        </is>
      </c>
      <c r="B977" t="inlineStr">
        <is>
          <t>G54</t>
        </is>
      </c>
      <c r="C977" t="inlineStr">
        <is>
          <t>OH</t>
        </is>
      </c>
      <c r="D977" t="n">
        <v>175000</v>
      </c>
      <c r="E977" t="inlineStr"/>
      <c r="F977" t="inlineStr">
        <is>
          <t>Review</t>
        </is>
      </c>
      <c r="G977" t="inlineStr">
        <is>
          <t>Verify against product UX/business rules before exposing</t>
        </is>
      </c>
    </row>
    <row r="978">
      <c r="A978" t="inlineStr">
        <is>
          <t>Plafon</t>
        </is>
      </c>
      <c r="B978" t="inlineStr">
        <is>
          <t>L54</t>
        </is>
      </c>
      <c r="C978" t="inlineStr">
        <is>
          <t>Kepala Tukang</t>
        </is>
      </c>
      <c r="D978" t="n">
        <v>1</v>
      </c>
      <c r="E978" t="inlineStr"/>
      <c r="F978" t="inlineStr">
        <is>
          <t>Review</t>
        </is>
      </c>
      <c r="G978" t="inlineStr">
        <is>
          <t>Verify against product UX/business rules before exposing</t>
        </is>
      </c>
    </row>
    <row r="979">
      <c r="A979" t="inlineStr">
        <is>
          <t>Plafon</t>
        </is>
      </c>
      <c r="B979" t="inlineStr">
        <is>
          <t>M54</t>
        </is>
      </c>
      <c r="C979" t="inlineStr">
        <is>
          <t>Kepala Tukang</t>
        </is>
      </c>
      <c r="D979" t="n">
        <v>3</v>
      </c>
      <c r="E979" t="inlineStr">
        <is>
          <t>OH</t>
        </is>
      </c>
      <c r="F979" t="inlineStr">
        <is>
          <t>Review</t>
        </is>
      </c>
      <c r="G979" t="inlineStr">
        <is>
          <t>Verify against product UX/business rules before exposing</t>
        </is>
      </c>
    </row>
    <row r="980">
      <c r="A980" t="inlineStr">
        <is>
          <t>Plafon</t>
        </is>
      </c>
      <c r="B980" t="inlineStr">
        <is>
          <t>Q54</t>
        </is>
      </c>
      <c r="C980" t="inlineStr">
        <is>
          <t>OH</t>
        </is>
      </c>
      <c r="D980" t="n">
        <v>175000</v>
      </c>
      <c r="E980" t="inlineStr"/>
      <c r="F980" t="inlineStr">
        <is>
          <t>Review</t>
        </is>
      </c>
      <c r="G980" t="inlineStr">
        <is>
          <t>Verify against product UX/business rules before exposing</t>
        </is>
      </c>
    </row>
    <row r="981">
      <c r="A981" t="inlineStr">
        <is>
          <t>Plafon</t>
        </is>
      </c>
      <c r="B981" t="inlineStr">
        <is>
          <t>B55</t>
        </is>
      </c>
      <c r="C981" t="inlineStr">
        <is>
          <t>Mandor</t>
        </is>
      </c>
      <c r="D981" t="n">
        <v>1</v>
      </c>
      <c r="E981" t="inlineStr"/>
      <c r="F981" t="inlineStr">
        <is>
          <t>Review</t>
        </is>
      </c>
      <c r="G981" t="inlineStr">
        <is>
          <t>Verify against product UX/business rules before exposing</t>
        </is>
      </c>
    </row>
    <row r="982">
      <c r="A982" t="inlineStr">
        <is>
          <t>Plafon</t>
        </is>
      </c>
      <c r="B982" t="inlineStr">
        <is>
          <t>C55</t>
        </is>
      </c>
      <c r="C982" t="inlineStr">
        <is>
          <t>Mandor</t>
        </is>
      </c>
      <c r="D982" t="n">
        <v>4</v>
      </c>
      <c r="E982" t="inlineStr">
        <is>
          <t>OH</t>
        </is>
      </c>
      <c r="F982" t="inlineStr">
        <is>
          <t>Review</t>
        </is>
      </c>
      <c r="G982" t="inlineStr">
        <is>
          <t>Verify against product UX/business rules before exposing</t>
        </is>
      </c>
    </row>
    <row r="983">
      <c r="A983" t="inlineStr">
        <is>
          <t>Plafon</t>
        </is>
      </c>
      <c r="B983" t="inlineStr">
        <is>
          <t>G55</t>
        </is>
      </c>
      <c r="C983" t="inlineStr">
        <is>
          <t>OH</t>
        </is>
      </c>
      <c r="D983" t="n">
        <v>200000</v>
      </c>
      <c r="E983" t="inlineStr"/>
      <c r="F983" t="inlineStr">
        <is>
          <t>Review</t>
        </is>
      </c>
      <c r="G983" t="inlineStr">
        <is>
          <t>Verify against product UX/business rules before exposing</t>
        </is>
      </c>
    </row>
    <row r="984">
      <c r="A984" t="inlineStr">
        <is>
          <t>Plafon</t>
        </is>
      </c>
      <c r="B984" t="inlineStr">
        <is>
          <t>L55</t>
        </is>
      </c>
      <c r="C984" t="inlineStr">
        <is>
          <t>Mandor</t>
        </is>
      </c>
      <c r="D984" t="n">
        <v>1</v>
      </c>
      <c r="E984" t="inlineStr"/>
      <c r="F984" t="inlineStr">
        <is>
          <t>Review</t>
        </is>
      </c>
      <c r="G984" t="inlineStr">
        <is>
          <t>Verify against product UX/business rules before exposing</t>
        </is>
      </c>
    </row>
    <row r="985">
      <c r="A985" t="inlineStr">
        <is>
          <t>Plafon</t>
        </is>
      </c>
      <c r="B985" t="inlineStr">
        <is>
          <t>M55</t>
        </is>
      </c>
      <c r="C985" t="inlineStr">
        <is>
          <t>Mandor</t>
        </is>
      </c>
      <c r="D985" t="n">
        <v>4</v>
      </c>
      <c r="E985" t="inlineStr">
        <is>
          <t>OH</t>
        </is>
      </c>
      <c r="F985" t="inlineStr">
        <is>
          <t>Review</t>
        </is>
      </c>
      <c r="G985" t="inlineStr">
        <is>
          <t>Verify against product UX/business rules before exposing</t>
        </is>
      </c>
    </row>
    <row r="986">
      <c r="A986" t="inlineStr">
        <is>
          <t>Plafon</t>
        </is>
      </c>
      <c r="B986" t="inlineStr">
        <is>
          <t>Q55</t>
        </is>
      </c>
      <c r="C986" t="inlineStr">
        <is>
          <t>OH</t>
        </is>
      </c>
      <c r="D986" t="n">
        <v>200000</v>
      </c>
      <c r="E986" t="inlineStr"/>
      <c r="F986" t="inlineStr">
        <is>
          <t>Review</t>
        </is>
      </c>
      <c r="G986" t="inlineStr">
        <is>
          <t>Verify against product UX/business rules before exposing</t>
        </is>
      </c>
    </row>
    <row r="987">
      <c r="A987" t="inlineStr">
        <is>
          <t>Plafon</t>
        </is>
      </c>
      <c r="B987" t="inlineStr">
        <is>
          <t>C58</t>
        </is>
      </c>
      <c r="C987" t="inlineStr">
        <is>
          <t>Kaso 5/7 kayu kelas II</t>
        </is>
      </c>
      <c r="D987" t="n">
        <v>1</v>
      </c>
      <c r="E987" t="inlineStr">
        <is>
          <t>m³</t>
        </is>
      </c>
      <c r="F987" t="inlineStr">
        <is>
          <t>Review</t>
        </is>
      </c>
      <c r="G987" t="inlineStr">
        <is>
          <t>Verify against product UX/business rules before exposing</t>
        </is>
      </c>
    </row>
    <row r="988">
      <c r="A988" t="inlineStr">
        <is>
          <t>Plafon</t>
        </is>
      </c>
      <c r="B988" t="inlineStr">
        <is>
          <t>G58</t>
        </is>
      </c>
      <c r="C988" t="inlineStr">
        <is>
          <t>m³</t>
        </is>
      </c>
      <c r="D988" t="n">
        <v>4200000</v>
      </c>
      <c r="E988" t="inlineStr"/>
      <c r="F988" t="inlineStr">
        <is>
          <t>Review</t>
        </is>
      </c>
      <c r="G988" t="inlineStr">
        <is>
          <t>Verify against product UX/business rules before exposing</t>
        </is>
      </c>
    </row>
    <row r="989">
      <c r="A989" t="inlineStr">
        <is>
          <t>Plafon</t>
        </is>
      </c>
      <c r="B989" t="inlineStr">
        <is>
          <t>M58</t>
        </is>
      </c>
      <c r="C989" t="inlineStr">
        <is>
          <t>Cat dasar tembok interior</t>
        </is>
      </c>
      <c r="D989" t="n">
        <v>1</v>
      </c>
      <c r="E989" t="inlineStr">
        <is>
          <t>kg</t>
        </is>
      </c>
      <c r="F989" t="inlineStr">
        <is>
          <t>Review</t>
        </is>
      </c>
      <c r="G989" t="inlineStr">
        <is>
          <t>Verify against product UX/business rules before exposing</t>
        </is>
      </c>
    </row>
    <row r="990">
      <c r="A990" t="inlineStr">
        <is>
          <t>Plafon</t>
        </is>
      </c>
      <c r="B990" t="inlineStr">
        <is>
          <t>Q58</t>
        </is>
      </c>
      <c r="C990" t="inlineStr">
        <is>
          <t>kg</t>
        </is>
      </c>
      <c r="D990" t="n">
        <v>119100</v>
      </c>
      <c r="E990" t="inlineStr"/>
      <c r="F990" t="inlineStr">
        <is>
          <t>Review</t>
        </is>
      </c>
      <c r="G990" t="inlineStr">
        <is>
          <t>Verify against product UX/business rules before exposing</t>
        </is>
      </c>
    </row>
    <row r="991">
      <c r="A991" t="inlineStr">
        <is>
          <t>Plafon</t>
        </is>
      </c>
      <c r="B991" t="inlineStr">
        <is>
          <t>C59</t>
        </is>
      </c>
      <c r="C991" t="inlineStr">
        <is>
          <t>Paku 7 - 10 cm</t>
        </is>
      </c>
      <c r="D991" t="n">
        <v>2</v>
      </c>
      <c r="E991" t="inlineStr">
        <is>
          <t>kg</t>
        </is>
      </c>
      <c r="F991" t="inlineStr">
        <is>
          <t>Review</t>
        </is>
      </c>
      <c r="G991" t="inlineStr">
        <is>
          <t>Verify against product UX/business rules before exposing</t>
        </is>
      </c>
    </row>
    <row r="992">
      <c r="A992" t="inlineStr">
        <is>
          <t>Plafon</t>
        </is>
      </c>
      <c r="B992" t="inlineStr">
        <is>
          <t>G59</t>
        </is>
      </c>
      <c r="C992" t="inlineStr">
        <is>
          <t>kg</t>
        </is>
      </c>
      <c r="D992" t="n">
        <v>20000</v>
      </c>
      <c r="E992" t="inlineStr"/>
      <c r="F992" t="inlineStr">
        <is>
          <t>Review</t>
        </is>
      </c>
      <c r="G992" t="inlineStr">
        <is>
          <t>Verify against product UX/business rules before exposing</t>
        </is>
      </c>
    </row>
    <row r="993">
      <c r="A993" t="inlineStr">
        <is>
          <t>Plafon</t>
        </is>
      </c>
      <c r="B993" t="inlineStr">
        <is>
          <t>M59</t>
        </is>
      </c>
      <c r="C993" t="inlineStr">
        <is>
          <t>Cat penutup interior</t>
        </is>
      </c>
      <c r="D993" t="n">
        <v>2</v>
      </c>
      <c r="E993" t="inlineStr">
        <is>
          <t>kg</t>
        </is>
      </c>
      <c r="F993" t="inlineStr">
        <is>
          <t>Review</t>
        </is>
      </c>
      <c r="G993" t="inlineStr">
        <is>
          <t>Verify against product UX/business rules before exposing</t>
        </is>
      </c>
    </row>
    <row r="994">
      <c r="A994" t="inlineStr">
        <is>
          <t>Plafon</t>
        </is>
      </c>
      <c r="B994" t="inlineStr">
        <is>
          <t>Q59</t>
        </is>
      </c>
      <c r="C994" t="inlineStr">
        <is>
          <t>kg</t>
        </is>
      </c>
      <c r="D994" t="n">
        <v>130500</v>
      </c>
      <c r="E994" t="inlineStr"/>
      <c r="F994" t="inlineStr">
        <is>
          <t>Review</t>
        </is>
      </c>
      <c r="G994" t="inlineStr">
        <is>
          <t>Verify against product UX/business rules before exposing</t>
        </is>
      </c>
    </row>
    <row r="995">
      <c r="A995" t="inlineStr">
        <is>
          <t>Plafon</t>
        </is>
      </c>
      <c r="B995" t="inlineStr">
        <is>
          <t>C60</t>
        </is>
      </c>
      <c r="C995" t="inlineStr">
        <is>
          <t>Gypsum board 9 mm</t>
        </is>
      </c>
      <c r="D995" t="n">
        <v>3</v>
      </c>
      <c r="E995" t="inlineStr"/>
      <c r="F995" t="inlineStr">
        <is>
          <t>Review</t>
        </is>
      </c>
      <c r="G995" t="inlineStr">
        <is>
          <t>Verify against product UX/business rules before exposing</t>
        </is>
      </c>
    </row>
    <row r="996">
      <c r="A996" t="inlineStr">
        <is>
          <t>Plafon</t>
        </is>
      </c>
      <c r="B996" t="inlineStr">
        <is>
          <t>G60</t>
        </is>
      </c>
      <c r="C996" t="inlineStr">
        <is>
          <t>lembar</t>
        </is>
      </c>
      <c r="D996" t="n">
        <v>70000</v>
      </c>
      <c r="E996" t="inlineStr"/>
      <c r="F996" t="inlineStr">
        <is>
          <t>Review</t>
        </is>
      </c>
      <c r="G996" t="inlineStr">
        <is>
          <t>Verify against product UX/business rules before exposing</t>
        </is>
      </c>
    </row>
    <row r="997">
      <c r="A997" t="inlineStr">
        <is>
          <t>Plafon</t>
        </is>
      </c>
      <c r="B997" t="inlineStr">
        <is>
          <t>C61</t>
        </is>
      </c>
      <c r="C997" t="inlineStr">
        <is>
          <t>Paku sekrup</t>
        </is>
      </c>
      <c r="D997" t="n">
        <v>4</v>
      </c>
      <c r="E997" t="inlineStr">
        <is>
          <t>kg</t>
        </is>
      </c>
      <c r="F997" t="inlineStr">
        <is>
          <t>Review</t>
        </is>
      </c>
      <c r="G997" t="inlineStr">
        <is>
          <t>Verify against product UX/business rules before exposing</t>
        </is>
      </c>
    </row>
    <row r="998">
      <c r="A998" t="inlineStr">
        <is>
          <t>Plafon</t>
        </is>
      </c>
      <c r="B998" t="inlineStr">
        <is>
          <t>G61</t>
        </is>
      </c>
      <c r="C998" t="inlineStr">
        <is>
          <t>kg</t>
        </is>
      </c>
      <c r="D998" t="n">
        <v>30090</v>
      </c>
      <c r="E998" t="inlineStr"/>
      <c r="F998" t="inlineStr">
        <is>
          <t>Review</t>
        </is>
      </c>
      <c r="G998" t="inlineStr">
        <is>
          <t>Verify against product UX/business rules before exposing</t>
        </is>
      </c>
    </row>
    <row r="999">
      <c r="A999" t="inlineStr">
        <is>
          <t>Plafon</t>
        </is>
      </c>
      <c r="B999" t="inlineStr">
        <is>
          <t>C62</t>
        </is>
      </c>
      <c r="C999" t="inlineStr">
        <is>
          <t>List gypsum profil</t>
        </is>
      </c>
      <c r="D999" t="n">
        <v>5</v>
      </c>
      <c r="E999" t="inlineStr">
        <is>
          <t>m¹</t>
        </is>
      </c>
      <c r="F999" t="inlineStr">
        <is>
          <t>Review</t>
        </is>
      </c>
      <c r="G999" t="inlineStr">
        <is>
          <t>Verify against product UX/business rules before exposing</t>
        </is>
      </c>
    </row>
    <row r="1000">
      <c r="A1000" t="inlineStr">
        <is>
          <t>Plafon</t>
        </is>
      </c>
      <c r="B1000" t="inlineStr">
        <is>
          <t>G62</t>
        </is>
      </c>
      <c r="C1000" t="inlineStr">
        <is>
          <t>m¹</t>
        </is>
      </c>
      <c r="D1000" t="n">
        <v>15800</v>
      </c>
      <c r="E1000" t="inlineStr"/>
      <c r="F1000" t="inlineStr">
        <is>
          <t>Review</t>
        </is>
      </c>
      <c r="G1000" t="inlineStr">
        <is>
          <t>Verify against product UX/business rules before exposing</t>
        </is>
      </c>
    </row>
    <row r="1001">
      <c r="A1001" t="inlineStr">
        <is>
          <t>Plafon</t>
        </is>
      </c>
      <c r="B1001" t="inlineStr">
        <is>
          <t>C63</t>
        </is>
      </c>
      <c r="C1001" t="inlineStr">
        <is>
          <t>Paku sekrup</t>
        </is>
      </c>
      <c r="D1001" t="n">
        <v>6</v>
      </c>
      <c r="E1001" t="inlineStr">
        <is>
          <t>kg</t>
        </is>
      </c>
      <c r="F1001" t="inlineStr">
        <is>
          <t>Review</t>
        </is>
      </c>
      <c r="G1001" t="inlineStr">
        <is>
          <t>Verify against product UX/business rules before exposing</t>
        </is>
      </c>
    </row>
    <row r="1002">
      <c r="A1002" t="inlineStr">
        <is>
          <t>Plafon</t>
        </is>
      </c>
      <c r="B1002" t="inlineStr">
        <is>
          <t>G63</t>
        </is>
      </c>
      <c r="C1002" t="inlineStr">
        <is>
          <t>kg</t>
        </is>
      </c>
      <c r="D1002" t="n">
        <v>30090</v>
      </c>
      <c r="E1002" t="inlineStr"/>
      <c r="F1002" t="inlineStr">
        <is>
          <t>Review</t>
        </is>
      </c>
      <c r="G1002" t="inlineStr">
        <is>
          <t>Verify against product UX/business rules before exposing</t>
        </is>
      </c>
    </row>
    <row r="1003">
      <c r="A1003" t="inlineStr">
        <is>
          <t>Plafon</t>
        </is>
      </c>
      <c r="B1003" t="inlineStr">
        <is>
          <t>B65</t>
        </is>
      </c>
      <c r="C1003" t="inlineStr">
        <is>
          <t>Total Harga Tenaga Kerja dan Bahan</t>
        </is>
      </c>
      <c r="D1003" t="n">
        <v>0</v>
      </c>
      <c r="E1003" t="inlineStr"/>
      <c r="F1003" t="inlineStr">
        <is>
          <t>Price/coefficient data</t>
        </is>
      </c>
      <c r="G1003" t="inlineStr">
        <is>
          <t>Verify against product UX/business rules before exposing</t>
        </is>
      </c>
    </row>
    <row r="1004">
      <c r="A1004" t="inlineStr">
        <is>
          <t>Plafon</t>
        </is>
      </c>
      <c r="B1004" t="inlineStr">
        <is>
          <t>B70</t>
        </is>
      </c>
      <c r="C1004" t="inlineStr">
        <is>
          <t>Pekerja</t>
        </is>
      </c>
      <c r="D1004" t="n">
        <v>1</v>
      </c>
      <c r="E1004" t="inlineStr"/>
      <c r="F1004" t="inlineStr">
        <is>
          <t>Review</t>
        </is>
      </c>
      <c r="G1004" t="inlineStr">
        <is>
          <t>Verify against product UX/business rules before exposing</t>
        </is>
      </c>
    </row>
    <row r="1005">
      <c r="A1005" t="inlineStr">
        <is>
          <t>Plafon</t>
        </is>
      </c>
      <c r="B1005" t="inlineStr">
        <is>
          <t>C70</t>
        </is>
      </c>
      <c r="C1005" t="inlineStr">
        <is>
          <t>Pekerja</t>
        </is>
      </c>
      <c r="D1005" t="n">
        <v>1</v>
      </c>
      <c r="E1005" t="inlineStr">
        <is>
          <t>OH</t>
        </is>
      </c>
      <c r="F1005" t="inlineStr">
        <is>
          <t>Review</t>
        </is>
      </c>
      <c r="G1005" t="inlineStr">
        <is>
          <t>Verify against product UX/business rules before exposing</t>
        </is>
      </c>
    </row>
    <row r="1006">
      <c r="A1006" t="inlineStr">
        <is>
          <t>Plafon</t>
        </is>
      </c>
      <c r="B1006" t="inlineStr">
        <is>
          <t>G70</t>
        </is>
      </c>
      <c r="C1006" t="inlineStr">
        <is>
          <t>OH</t>
        </is>
      </c>
      <c r="D1006" t="n">
        <v>100000</v>
      </c>
      <c r="E1006" t="inlineStr"/>
      <c r="F1006" t="inlineStr">
        <is>
          <t>Review</t>
        </is>
      </c>
      <c r="G1006" t="inlineStr">
        <is>
          <t>Verify against product UX/business rules before exposing</t>
        </is>
      </c>
    </row>
    <row r="1007">
      <c r="A1007" t="inlineStr">
        <is>
          <t>Plafon</t>
        </is>
      </c>
      <c r="B1007" t="inlineStr">
        <is>
          <t>B71</t>
        </is>
      </c>
      <c r="C1007" t="inlineStr">
        <is>
          <t>Tukang</t>
        </is>
      </c>
      <c r="D1007" t="n">
        <v>1</v>
      </c>
      <c r="E1007" t="inlineStr"/>
      <c r="F1007" t="inlineStr">
        <is>
          <t>Review</t>
        </is>
      </c>
      <c r="G1007" t="inlineStr">
        <is>
          <t>Verify against product UX/business rules before exposing</t>
        </is>
      </c>
    </row>
    <row r="1008">
      <c r="A1008" t="inlineStr">
        <is>
          <t>Plafon</t>
        </is>
      </c>
      <c r="B1008" t="inlineStr">
        <is>
          <t>C71</t>
        </is>
      </c>
      <c r="C1008" t="inlineStr">
        <is>
          <t>Tukang</t>
        </is>
      </c>
      <c r="D1008" t="n">
        <v>2</v>
      </c>
      <c r="E1008" t="inlineStr">
        <is>
          <t>OH</t>
        </is>
      </c>
      <c r="F1008" t="inlineStr">
        <is>
          <t>Review</t>
        </is>
      </c>
      <c r="G1008" t="inlineStr">
        <is>
          <t>Verify against product UX/business rules before exposing</t>
        </is>
      </c>
    </row>
    <row r="1009">
      <c r="A1009" t="inlineStr">
        <is>
          <t>Plafon</t>
        </is>
      </c>
      <c r="B1009" t="inlineStr">
        <is>
          <t>G71</t>
        </is>
      </c>
      <c r="C1009" t="inlineStr">
        <is>
          <t>OH</t>
        </is>
      </c>
      <c r="D1009" t="n">
        <v>145000</v>
      </c>
      <c r="E1009" t="inlineStr"/>
      <c r="F1009" t="inlineStr">
        <is>
          <t>Review</t>
        </is>
      </c>
      <c r="G1009" t="inlineStr">
        <is>
          <t>Verify against product UX/business rules before exposing</t>
        </is>
      </c>
    </row>
    <row r="1010">
      <c r="A1010" t="inlineStr">
        <is>
          <t>Plafon</t>
        </is>
      </c>
      <c r="B1010" t="inlineStr">
        <is>
          <t>B72</t>
        </is>
      </c>
      <c r="C1010" t="inlineStr">
        <is>
          <t>Kepala Tukang</t>
        </is>
      </c>
      <c r="D1010" t="n">
        <v>1</v>
      </c>
      <c r="E1010" t="inlineStr"/>
      <c r="F1010" t="inlineStr">
        <is>
          <t>Review</t>
        </is>
      </c>
      <c r="G1010" t="inlineStr">
        <is>
          <t>Verify against product UX/business rules before exposing</t>
        </is>
      </c>
    </row>
    <row r="1011">
      <c r="A1011" t="inlineStr">
        <is>
          <t>Plafon</t>
        </is>
      </c>
      <c r="B1011" t="inlineStr">
        <is>
          <t>C72</t>
        </is>
      </c>
      <c r="C1011" t="inlineStr">
        <is>
          <t>Kepala Tukang</t>
        </is>
      </c>
      <c r="D1011" t="n">
        <v>3</v>
      </c>
      <c r="E1011" t="inlineStr">
        <is>
          <t>OH</t>
        </is>
      </c>
      <c r="F1011" t="inlineStr">
        <is>
          <t>Review</t>
        </is>
      </c>
      <c r="G1011" t="inlineStr">
        <is>
          <t>Verify against product UX/business rules before exposing</t>
        </is>
      </c>
    </row>
    <row r="1012">
      <c r="A1012" t="inlineStr">
        <is>
          <t>Plafon</t>
        </is>
      </c>
      <c r="B1012" t="inlineStr">
        <is>
          <t>G72</t>
        </is>
      </c>
      <c r="C1012" t="inlineStr">
        <is>
          <t>OH</t>
        </is>
      </c>
      <c r="D1012" t="n">
        <v>175000</v>
      </c>
      <c r="E1012" t="inlineStr"/>
      <c r="F1012" t="inlineStr">
        <is>
          <t>Review</t>
        </is>
      </c>
      <c r="G1012" t="inlineStr">
        <is>
          <t>Verify against product UX/business rules before exposing</t>
        </is>
      </c>
    </row>
    <row r="1013">
      <c r="A1013" t="inlineStr">
        <is>
          <t>Plafon</t>
        </is>
      </c>
      <c r="B1013" t="inlineStr">
        <is>
          <t>B73</t>
        </is>
      </c>
      <c r="C1013" t="inlineStr">
        <is>
          <t>Mandor</t>
        </is>
      </c>
      <c r="D1013" t="n">
        <v>1</v>
      </c>
      <c r="E1013" t="inlineStr"/>
      <c r="F1013" t="inlineStr">
        <is>
          <t>Review</t>
        </is>
      </c>
      <c r="G1013" t="inlineStr">
        <is>
          <t>Verify against product UX/business rules before exposing</t>
        </is>
      </c>
    </row>
    <row r="1014">
      <c r="A1014" t="inlineStr">
        <is>
          <t>Plafon</t>
        </is>
      </c>
      <c r="B1014" t="inlineStr">
        <is>
          <t>C73</t>
        </is>
      </c>
      <c r="C1014" t="inlineStr">
        <is>
          <t>Mandor</t>
        </is>
      </c>
      <c r="D1014" t="n">
        <v>4</v>
      </c>
      <c r="E1014" t="inlineStr">
        <is>
          <t>OH</t>
        </is>
      </c>
      <c r="F1014" t="inlineStr">
        <is>
          <t>Review</t>
        </is>
      </c>
      <c r="G1014" t="inlineStr">
        <is>
          <t>Verify against product UX/business rules before exposing</t>
        </is>
      </c>
    </row>
    <row r="1015">
      <c r="A1015" t="inlineStr">
        <is>
          <t>Plafon</t>
        </is>
      </c>
      <c r="B1015" t="inlineStr">
        <is>
          <t>G73</t>
        </is>
      </c>
      <c r="C1015" t="inlineStr">
        <is>
          <t>OH</t>
        </is>
      </c>
      <c r="D1015" t="n">
        <v>200000</v>
      </c>
      <c r="E1015" t="inlineStr"/>
      <c r="F1015" t="inlineStr">
        <is>
          <t>Review</t>
        </is>
      </c>
      <c r="G1015" t="inlineStr">
        <is>
          <t>Verify against product UX/business rules before exposing</t>
        </is>
      </c>
    </row>
    <row r="1016">
      <c r="A1016" t="inlineStr">
        <is>
          <t>Plafon</t>
        </is>
      </c>
      <c r="B1016" t="inlineStr">
        <is>
          <t>C76</t>
        </is>
      </c>
      <c r="C1016" t="inlineStr">
        <is>
          <t>Kaso 5/7 kayu kelas II</t>
        </is>
      </c>
      <c r="D1016" t="n">
        <v>1</v>
      </c>
      <c r="E1016" t="inlineStr">
        <is>
          <t>m³</t>
        </is>
      </c>
      <c r="F1016" t="inlineStr">
        <is>
          <t>Review</t>
        </is>
      </c>
      <c r="G1016" t="inlineStr">
        <is>
          <t>Verify against product UX/business rules before exposing</t>
        </is>
      </c>
    </row>
    <row r="1017">
      <c r="A1017" t="inlineStr">
        <is>
          <t>Plafon</t>
        </is>
      </c>
      <c r="B1017" t="inlineStr">
        <is>
          <t>G76</t>
        </is>
      </c>
      <c r="C1017" t="inlineStr">
        <is>
          <t>m³</t>
        </is>
      </c>
      <c r="D1017" t="n">
        <v>4200000</v>
      </c>
      <c r="E1017" t="inlineStr"/>
      <c r="F1017" t="inlineStr">
        <is>
          <t>Review</t>
        </is>
      </c>
      <c r="G1017" t="inlineStr">
        <is>
          <t>Verify against product UX/business rules before exposing</t>
        </is>
      </c>
    </row>
    <row r="1018">
      <c r="A1018" t="inlineStr">
        <is>
          <t>Plafon</t>
        </is>
      </c>
      <c r="B1018" t="inlineStr">
        <is>
          <t>C77</t>
        </is>
      </c>
      <c r="C1018" t="inlineStr">
        <is>
          <t>Paku 7 - 10 cm</t>
        </is>
      </c>
      <c r="D1018" t="n">
        <v>2</v>
      </c>
      <c r="E1018" t="inlineStr">
        <is>
          <t>kg</t>
        </is>
      </c>
      <c r="F1018" t="inlineStr">
        <is>
          <t>Review</t>
        </is>
      </c>
      <c r="G1018" t="inlineStr">
        <is>
          <t>Verify against product UX/business rules before exposing</t>
        </is>
      </c>
    </row>
    <row r="1019">
      <c r="A1019" t="inlineStr">
        <is>
          <t>Plafon</t>
        </is>
      </c>
      <c r="B1019" t="inlineStr">
        <is>
          <t>G77</t>
        </is>
      </c>
      <c r="C1019" t="inlineStr">
        <is>
          <t>kg</t>
        </is>
      </c>
      <c r="D1019" t="n">
        <v>20000</v>
      </c>
      <c r="E1019" t="inlineStr"/>
      <c r="F1019" t="inlineStr">
        <is>
          <t>Review</t>
        </is>
      </c>
      <c r="G1019" t="inlineStr">
        <is>
          <t>Verify against product UX/business rules before exposing</t>
        </is>
      </c>
    </row>
    <row r="1020">
      <c r="A1020" t="inlineStr">
        <is>
          <t>Plafon</t>
        </is>
      </c>
      <c r="B1020" t="inlineStr">
        <is>
          <t>C78</t>
        </is>
      </c>
      <c r="C1020" t="inlineStr">
        <is>
          <t>Gypsum board 9 mm</t>
        </is>
      </c>
      <c r="D1020" t="n">
        <v>3</v>
      </c>
      <c r="E1020" t="inlineStr">
        <is>
          <t>m²</t>
        </is>
      </c>
      <c r="F1020" t="inlineStr">
        <is>
          <t>Review</t>
        </is>
      </c>
      <c r="G1020" t="inlineStr">
        <is>
          <t>Verify against product UX/business rules before exposing</t>
        </is>
      </c>
    </row>
    <row r="1021">
      <c r="A1021" t="inlineStr">
        <is>
          <t>Plafon</t>
        </is>
      </c>
      <c r="B1021" t="inlineStr">
        <is>
          <t>G78</t>
        </is>
      </c>
      <c r="C1021" t="inlineStr">
        <is>
          <t>m²</t>
        </is>
      </c>
      <c r="D1021" t="n">
        <v>70000</v>
      </c>
      <c r="E1021" t="inlineStr"/>
      <c r="F1021" t="inlineStr">
        <is>
          <t>Review</t>
        </is>
      </c>
      <c r="G1021" t="inlineStr">
        <is>
          <t>Verify against product UX/business rules before exposing</t>
        </is>
      </c>
    </row>
    <row r="1022">
      <c r="A1022" t="inlineStr">
        <is>
          <t>Plafon</t>
        </is>
      </c>
      <c r="B1022" t="inlineStr">
        <is>
          <t>C79</t>
        </is>
      </c>
      <c r="C1022" t="inlineStr">
        <is>
          <t>Paku sekrup</t>
        </is>
      </c>
      <c r="D1022" t="n">
        <v>4</v>
      </c>
      <c r="E1022" t="inlineStr">
        <is>
          <t>kg</t>
        </is>
      </c>
      <c r="F1022" t="inlineStr">
        <is>
          <t>Review</t>
        </is>
      </c>
      <c r="G1022" t="inlineStr">
        <is>
          <t>Verify against product UX/business rules before exposing</t>
        </is>
      </c>
    </row>
    <row r="1023">
      <c r="A1023" t="inlineStr">
        <is>
          <t>Plafon</t>
        </is>
      </c>
      <c r="B1023" t="inlineStr">
        <is>
          <t>G79</t>
        </is>
      </c>
      <c r="C1023" t="inlineStr">
        <is>
          <t>kg</t>
        </is>
      </c>
      <c r="D1023" t="n">
        <v>30090</v>
      </c>
      <c r="E1023" t="inlineStr"/>
      <c r="F1023" t="inlineStr">
        <is>
          <t>Review</t>
        </is>
      </c>
      <c r="G1023" t="inlineStr">
        <is>
          <t>Verify against product UX/business rules before exposing</t>
        </is>
      </c>
    </row>
    <row r="1024">
      <c r="A1024" t="inlineStr">
        <is>
          <t>Plafon</t>
        </is>
      </c>
      <c r="B1024" t="inlineStr">
        <is>
          <t>C80</t>
        </is>
      </c>
      <c r="C1024" t="inlineStr">
        <is>
          <t>List gypsum profil</t>
        </is>
      </c>
      <c r="D1024" t="n">
        <v>5</v>
      </c>
      <c r="E1024" t="inlineStr">
        <is>
          <t>m¹</t>
        </is>
      </c>
      <c r="F1024" t="inlineStr">
        <is>
          <t>Review</t>
        </is>
      </c>
      <c r="G1024" t="inlineStr">
        <is>
          <t>Verify against product UX/business rules before exposing</t>
        </is>
      </c>
    </row>
    <row r="1025">
      <c r="A1025" t="inlineStr">
        <is>
          <t>Plafon</t>
        </is>
      </c>
      <c r="B1025" t="inlineStr">
        <is>
          <t>G80</t>
        </is>
      </c>
      <c r="C1025" t="inlineStr">
        <is>
          <t>m¹</t>
        </is>
      </c>
      <c r="D1025" t="n">
        <v>15800</v>
      </c>
      <c r="E1025" t="inlineStr"/>
      <c r="F1025" t="inlineStr">
        <is>
          <t>Review</t>
        </is>
      </c>
      <c r="G1025" t="inlineStr">
        <is>
          <t>Verify against product UX/business rules before exposing</t>
        </is>
      </c>
    </row>
    <row r="1026">
      <c r="A1026" t="inlineStr">
        <is>
          <t>Plafon</t>
        </is>
      </c>
      <c r="B1026" t="inlineStr">
        <is>
          <t>C81</t>
        </is>
      </c>
      <c r="C1026" t="inlineStr">
        <is>
          <t>Paku sekrup</t>
        </is>
      </c>
      <c r="D1026" t="n">
        <v>6</v>
      </c>
      <c r="E1026" t="inlineStr">
        <is>
          <t>kg</t>
        </is>
      </c>
      <c r="F1026" t="inlineStr">
        <is>
          <t>Review</t>
        </is>
      </c>
      <c r="G1026" t="inlineStr">
        <is>
          <t>Verify against product UX/business rules before exposing</t>
        </is>
      </c>
    </row>
    <row r="1027">
      <c r="A1027" t="inlineStr">
        <is>
          <t>Plafon</t>
        </is>
      </c>
      <c r="B1027" t="inlineStr">
        <is>
          <t>G81</t>
        </is>
      </c>
      <c r="C1027" t="inlineStr">
        <is>
          <t>kg</t>
        </is>
      </c>
      <c r="D1027" t="n">
        <v>30000</v>
      </c>
      <c r="E1027" t="inlineStr"/>
      <c r="F1027" t="inlineStr">
        <is>
          <t>Review</t>
        </is>
      </c>
      <c r="G1027" t="inlineStr">
        <is>
          <t>Verify against product UX/business rules before exposing</t>
        </is>
      </c>
    </row>
    <row r="1028">
      <c r="A1028" t="inlineStr">
        <is>
          <t>Plafon</t>
        </is>
      </c>
      <c r="B1028" t="inlineStr">
        <is>
          <t>B83</t>
        </is>
      </c>
      <c r="C1028" t="inlineStr">
        <is>
          <t>Total Harga Tenaga Kerja dan Bahan</t>
        </is>
      </c>
      <c r="D1028" t="n">
        <v>0</v>
      </c>
      <c r="E1028" t="inlineStr"/>
      <c r="F1028" t="inlineStr">
        <is>
          <t>Price/coefficient data</t>
        </is>
      </c>
      <c r="G1028" t="inlineStr">
        <is>
          <t>Verify against product UX/business rules before exposing</t>
        </is>
      </c>
    </row>
    <row r="1029">
      <c r="A1029" t="inlineStr">
        <is>
          <t>Pengecatan</t>
        </is>
      </c>
      <c r="B1029" t="inlineStr">
        <is>
          <t>E8</t>
        </is>
      </c>
      <c r="C1029" t="inlineStr">
        <is>
          <t>Pi | Panjang Dinding Interior | m</t>
        </is>
      </c>
      <c r="D1029" t="n">
        <v>36</v>
      </c>
      <c r="E1029" t="inlineStr">
        <is>
          <t>m</t>
        </is>
      </c>
      <c r="F1029" t="inlineStr">
        <is>
          <t>Likely input</t>
        </is>
      </c>
      <c r="G1029" t="inlineStr">
        <is>
          <t>Verify against product UX/business rules before exposing</t>
        </is>
      </c>
    </row>
    <row r="1030">
      <c r="A1030" t="inlineStr">
        <is>
          <t>Pengecatan</t>
        </is>
      </c>
      <c r="B1030" t="inlineStr">
        <is>
          <t>J8</t>
        </is>
      </c>
      <c r="C1030" t="inlineStr">
        <is>
          <t>Tinggi Ampig | m</t>
        </is>
      </c>
      <c r="D1030" t="n">
        <v>2.3</v>
      </c>
      <c r="E1030" t="inlineStr">
        <is>
          <t>m</t>
        </is>
      </c>
      <c r="F1030" t="inlineStr">
        <is>
          <t>Likely input</t>
        </is>
      </c>
      <c r="G1030" t="inlineStr">
        <is>
          <t>Verify against product UX/business rules before exposing</t>
        </is>
      </c>
    </row>
    <row r="1031">
      <c r="A1031" t="inlineStr">
        <is>
          <t>Pengecatan</t>
        </is>
      </c>
      <c r="B1031" t="inlineStr">
        <is>
          <t>E9</t>
        </is>
      </c>
      <c r="C1031" t="inlineStr">
        <is>
          <t>Pe | Panjang Dinding Eksterior | m</t>
        </is>
      </c>
      <c r="D1031" t="n">
        <v>39</v>
      </c>
      <c r="E1031" t="inlineStr">
        <is>
          <t>m</t>
        </is>
      </c>
      <c r="F1031" t="inlineStr">
        <is>
          <t>Likely input</t>
        </is>
      </c>
      <c r="G1031" t="inlineStr">
        <is>
          <t>Verify against product UX/business rules before exposing</t>
        </is>
      </c>
    </row>
    <row r="1032">
      <c r="A1032" t="inlineStr">
        <is>
          <t>Pengecatan</t>
        </is>
      </c>
      <c r="B1032" t="inlineStr">
        <is>
          <t>J9</t>
        </is>
      </c>
      <c r="C1032" t="inlineStr">
        <is>
          <t>Panjang Alas | m</t>
        </is>
      </c>
      <c r="D1032" t="n">
        <v>9</v>
      </c>
      <c r="E1032" t="inlineStr">
        <is>
          <t>m</t>
        </is>
      </c>
      <c r="F1032" t="inlineStr">
        <is>
          <t>Likely input</t>
        </is>
      </c>
      <c r="G1032" t="inlineStr">
        <is>
          <t>Verify against product UX/business rules before exposing</t>
        </is>
      </c>
    </row>
    <row r="1033">
      <c r="A1033" t="inlineStr">
        <is>
          <t>Pengecatan</t>
        </is>
      </c>
      <c r="B1033" t="inlineStr">
        <is>
          <t>E10</t>
        </is>
      </c>
      <c r="C1033" t="inlineStr">
        <is>
          <t>T | Tinggi Dinding | m</t>
        </is>
      </c>
      <c r="D1033" t="n">
        <v>3.8</v>
      </c>
      <c r="E1033" t="inlineStr">
        <is>
          <t>m</t>
        </is>
      </c>
      <c r="F1033" t="inlineStr">
        <is>
          <t>Likely input</t>
        </is>
      </c>
      <c r="G1033" t="inlineStr">
        <is>
          <t>Verify against product UX/business rules before exposing</t>
        </is>
      </c>
    </row>
    <row r="1034">
      <c r="A1034" t="inlineStr">
        <is>
          <t>Pengecatan</t>
        </is>
      </c>
      <c r="B1034" t="inlineStr">
        <is>
          <t>J10</t>
        </is>
      </c>
      <c r="C1034" t="inlineStr">
        <is>
          <t>Jumlah Ampig | set</t>
        </is>
      </c>
      <c r="D1034" t="n">
        <v>2</v>
      </c>
      <c r="E1034" t="inlineStr">
        <is>
          <t>set</t>
        </is>
      </c>
      <c r="F1034" t="inlineStr">
        <is>
          <t>Likely input</t>
        </is>
      </c>
      <c r="G1034" t="inlineStr">
        <is>
          <t>Verify against product UX/business rules before exposing</t>
        </is>
      </c>
    </row>
    <row r="1035">
      <c r="A1035" t="inlineStr">
        <is>
          <t>Pengecatan</t>
        </is>
      </c>
      <c r="B1035" t="inlineStr">
        <is>
          <t>E12</t>
        </is>
      </c>
      <c r="C1035" t="inlineStr">
        <is>
          <t>a | Tinggi Kusen Pintu | m</t>
        </is>
      </c>
      <c r="D1035" t="n">
        <v>2.1</v>
      </c>
      <c r="E1035" t="inlineStr">
        <is>
          <t>m</t>
        </is>
      </c>
      <c r="F1035" t="inlineStr">
        <is>
          <t>Likely input</t>
        </is>
      </c>
      <c r="G1035" t="inlineStr">
        <is>
          <t>Verify against product UX/business rules before exposing</t>
        </is>
      </c>
    </row>
    <row r="1036">
      <c r="A1036" t="inlineStr">
        <is>
          <t>Pengecatan</t>
        </is>
      </c>
      <c r="B1036" t="inlineStr">
        <is>
          <t>J12</t>
        </is>
      </c>
      <c r="C1036" t="inlineStr">
        <is>
          <t>Tinggi Jendela | m</t>
        </is>
      </c>
      <c r="D1036" t="n">
        <v>1.5</v>
      </c>
      <c r="E1036" t="inlineStr">
        <is>
          <t>m</t>
        </is>
      </c>
      <c r="F1036" t="inlineStr">
        <is>
          <t>Likely input</t>
        </is>
      </c>
      <c r="G1036" t="inlineStr">
        <is>
          <t>Verify against product UX/business rules before exposing</t>
        </is>
      </c>
    </row>
    <row r="1037">
      <c r="A1037" t="inlineStr">
        <is>
          <t>Pengecatan</t>
        </is>
      </c>
      <c r="B1037" t="inlineStr">
        <is>
          <t>E13</t>
        </is>
      </c>
      <c r="C1037" t="inlineStr">
        <is>
          <t>b | Lebar Kusen Pintu | m</t>
        </is>
      </c>
      <c r="D1037" t="n">
        <v>0.9</v>
      </c>
      <c r="E1037" t="inlineStr">
        <is>
          <t>m</t>
        </is>
      </c>
      <c r="F1037" t="inlineStr">
        <is>
          <t>Likely input</t>
        </is>
      </c>
      <c r="G1037" t="inlineStr">
        <is>
          <t>Verify against product UX/business rules before exposing</t>
        </is>
      </c>
    </row>
    <row r="1038">
      <c r="A1038" t="inlineStr">
        <is>
          <t>Pengecatan</t>
        </is>
      </c>
      <c r="B1038" t="inlineStr">
        <is>
          <t>J13</t>
        </is>
      </c>
      <c r="C1038" t="inlineStr">
        <is>
          <t>Lebar Jendela | m</t>
        </is>
      </c>
      <c r="D1038" t="n">
        <v>0.7</v>
      </c>
      <c r="E1038" t="inlineStr">
        <is>
          <t>m</t>
        </is>
      </c>
      <c r="F1038" t="inlineStr">
        <is>
          <t>Likely input</t>
        </is>
      </c>
      <c r="G1038" t="inlineStr">
        <is>
          <t>Verify against product UX/business rules before exposing</t>
        </is>
      </c>
    </row>
    <row r="1039">
      <c r="A1039" t="inlineStr">
        <is>
          <t>Pengecatan</t>
        </is>
      </c>
      <c r="B1039" t="inlineStr">
        <is>
          <t>E14</t>
        </is>
      </c>
      <c r="C1039" t="inlineStr">
        <is>
          <t>Jumlah Pintu | bh</t>
        </is>
      </c>
      <c r="D1039" t="n">
        <v>6</v>
      </c>
      <c r="E1039" t="inlineStr">
        <is>
          <t>bh</t>
        </is>
      </c>
      <c r="F1039" t="inlineStr">
        <is>
          <t>Likely input</t>
        </is>
      </c>
      <c r="G1039" t="inlineStr">
        <is>
          <t>Verify against product UX/business rules before exposing</t>
        </is>
      </c>
    </row>
    <row r="1040">
      <c r="A1040" t="inlineStr">
        <is>
          <t>Pengecatan</t>
        </is>
      </c>
      <c r="B1040" t="inlineStr">
        <is>
          <t>J14</t>
        </is>
      </c>
      <c r="C1040" t="inlineStr">
        <is>
          <t>Jumlah Jendela | bh</t>
        </is>
      </c>
      <c r="D1040" t="n">
        <v>7</v>
      </c>
      <c r="E1040" t="inlineStr">
        <is>
          <t>bh</t>
        </is>
      </c>
      <c r="F1040" t="inlineStr">
        <is>
          <t>Likely input</t>
        </is>
      </c>
      <c r="G1040" t="inlineStr">
        <is>
          <t>Verify against product UX/business rules before exposing</t>
        </is>
      </c>
    </row>
    <row r="1041">
      <c r="A1041" t="inlineStr">
        <is>
          <t>Pengecatan</t>
        </is>
      </c>
      <c r="B1041" t="inlineStr">
        <is>
          <t>E16</t>
        </is>
      </c>
      <c r="C1041" t="inlineStr">
        <is>
          <t>x | Lebar Bouven | m</t>
        </is>
      </c>
      <c r="D1041" t="n">
        <v>0.2</v>
      </c>
      <c r="E1041" t="inlineStr">
        <is>
          <t>m</t>
        </is>
      </c>
      <c r="F1041" t="inlineStr">
        <is>
          <t>Likely input</t>
        </is>
      </c>
      <c r="G1041" t="inlineStr">
        <is>
          <t>Verify against product UX/business rules before exposing</t>
        </is>
      </c>
    </row>
    <row r="1042">
      <c r="A1042" t="inlineStr">
        <is>
          <t>Pengecatan</t>
        </is>
      </c>
      <c r="B1042" t="inlineStr">
        <is>
          <t>J16</t>
        </is>
      </c>
      <c r="C1042" t="inlineStr">
        <is>
          <t>x1 | Luasan 1 | m²</t>
        </is>
      </c>
      <c r="D1042" t="n">
        <v>0</v>
      </c>
      <c r="E1042" t="inlineStr">
        <is>
          <t>m²</t>
        </is>
      </c>
      <c r="F1042" t="inlineStr">
        <is>
          <t>Likely input</t>
        </is>
      </c>
      <c r="G1042" t="inlineStr">
        <is>
          <t>Verify against product UX/business rules before exposing</t>
        </is>
      </c>
    </row>
    <row r="1043">
      <c r="A1043" t="inlineStr">
        <is>
          <t>Pengecatan</t>
        </is>
      </c>
      <c r="B1043" t="inlineStr">
        <is>
          <t>E17</t>
        </is>
      </c>
      <c r="C1043" t="inlineStr">
        <is>
          <t>y | Tinggi Bouven | m</t>
        </is>
      </c>
      <c r="D1043" t="n">
        <v>0.3</v>
      </c>
      <c r="E1043" t="inlineStr">
        <is>
          <t>m</t>
        </is>
      </c>
      <c r="F1043" t="inlineStr">
        <is>
          <t>Likely input</t>
        </is>
      </c>
      <c r="G1043" t="inlineStr">
        <is>
          <t>Verify against product UX/business rules before exposing</t>
        </is>
      </c>
    </row>
    <row r="1044">
      <c r="A1044" t="inlineStr">
        <is>
          <t>Pengecatan</t>
        </is>
      </c>
      <c r="B1044" t="inlineStr">
        <is>
          <t>J17</t>
        </is>
      </c>
      <c r="C1044" t="inlineStr">
        <is>
          <t>x2 | Luasan 2 | m²</t>
        </is>
      </c>
      <c r="D1044" t="n">
        <v>0</v>
      </c>
      <c r="E1044" t="inlineStr">
        <is>
          <t>m²</t>
        </is>
      </c>
      <c r="F1044" t="inlineStr">
        <is>
          <t>Likely input</t>
        </is>
      </c>
      <c r="G1044" t="inlineStr">
        <is>
          <t>Verify against product UX/business rules before exposing</t>
        </is>
      </c>
    </row>
    <row r="1045">
      <c r="A1045" t="inlineStr">
        <is>
          <t>Pengecatan</t>
        </is>
      </c>
      <c r="B1045" t="inlineStr">
        <is>
          <t>E18</t>
        </is>
      </c>
      <c r="C1045" t="inlineStr">
        <is>
          <t>Jumlah Bouven | bh</t>
        </is>
      </c>
      <c r="D1045" t="n">
        <v>26</v>
      </c>
      <c r="E1045" t="inlineStr">
        <is>
          <t>bh</t>
        </is>
      </c>
      <c r="F1045" t="inlineStr">
        <is>
          <t>Likely input</t>
        </is>
      </c>
      <c r="G1045" t="inlineStr">
        <is>
          <t>Verify against product UX/business rules before exposing</t>
        </is>
      </c>
    </row>
    <row r="1046">
      <c r="A1046" t="inlineStr">
        <is>
          <t>Pengecatan</t>
        </is>
      </c>
      <c r="B1046" t="inlineStr">
        <is>
          <t>J18</t>
        </is>
      </c>
      <c r="C1046" t="inlineStr">
        <is>
          <t>x3 | Luasan 3 | m²</t>
        </is>
      </c>
      <c r="D1046" t="n">
        <v>0</v>
      </c>
      <c r="E1046" t="inlineStr">
        <is>
          <t>m²</t>
        </is>
      </c>
      <c r="F1046" t="inlineStr">
        <is>
          <t>Likely input</t>
        </is>
      </c>
      <c r="G1046" t="inlineStr">
        <is>
          <t>Verify against product UX/business rules before exposing</t>
        </is>
      </c>
    </row>
    <row r="1047">
      <c r="A1047" t="inlineStr">
        <is>
          <t>Pengecatan</t>
        </is>
      </c>
      <c r="B1047" t="inlineStr">
        <is>
          <t>B27</t>
        </is>
      </c>
      <c r="C1047" t="inlineStr">
        <is>
          <t>Pekerja</t>
        </is>
      </c>
      <c r="D1047" t="n">
        <v>1</v>
      </c>
      <c r="E1047" t="inlineStr"/>
      <c r="F1047" t="inlineStr">
        <is>
          <t>Review</t>
        </is>
      </c>
      <c r="G1047" t="inlineStr">
        <is>
          <t>Verify against product UX/business rules before exposing</t>
        </is>
      </c>
    </row>
    <row r="1048">
      <c r="A1048" t="inlineStr">
        <is>
          <t>Pengecatan</t>
        </is>
      </c>
      <c r="B1048" t="inlineStr">
        <is>
          <t>C27</t>
        </is>
      </c>
      <c r="C1048" t="inlineStr">
        <is>
          <t>Pekerja</t>
        </is>
      </c>
      <c r="D1048" t="n">
        <v>1</v>
      </c>
      <c r="E1048" t="inlineStr">
        <is>
          <t>OH</t>
        </is>
      </c>
      <c r="F1048" t="inlineStr">
        <is>
          <t>Review</t>
        </is>
      </c>
      <c r="G1048" t="inlineStr">
        <is>
          <t>Verify against product UX/business rules before exposing</t>
        </is>
      </c>
    </row>
    <row r="1049">
      <c r="A1049" t="inlineStr">
        <is>
          <t>Pengecatan</t>
        </is>
      </c>
      <c r="B1049" t="inlineStr">
        <is>
          <t>G27</t>
        </is>
      </c>
      <c r="C1049" t="inlineStr">
        <is>
          <t>OH</t>
        </is>
      </c>
      <c r="D1049" t="n">
        <v>100000</v>
      </c>
      <c r="E1049" t="inlineStr"/>
      <c r="F1049" t="inlineStr">
        <is>
          <t>Review</t>
        </is>
      </c>
      <c r="G1049" t="inlineStr">
        <is>
          <t>Verify against product UX/business rules before exposing</t>
        </is>
      </c>
    </row>
    <row r="1050">
      <c r="A1050" t="inlineStr">
        <is>
          <t>Pengecatan</t>
        </is>
      </c>
      <c r="B1050" t="inlineStr">
        <is>
          <t>B28</t>
        </is>
      </c>
      <c r="C1050" t="inlineStr">
        <is>
          <t>Tukang</t>
        </is>
      </c>
      <c r="D1050" t="n">
        <v>1</v>
      </c>
      <c r="E1050" t="inlineStr"/>
      <c r="F1050" t="inlineStr">
        <is>
          <t>Review</t>
        </is>
      </c>
      <c r="G1050" t="inlineStr">
        <is>
          <t>Verify against product UX/business rules before exposing</t>
        </is>
      </c>
    </row>
    <row r="1051">
      <c r="A1051" t="inlineStr">
        <is>
          <t>Pengecatan</t>
        </is>
      </c>
      <c r="B1051" t="inlineStr">
        <is>
          <t>C28</t>
        </is>
      </c>
      <c r="C1051" t="inlineStr">
        <is>
          <t>Tukang</t>
        </is>
      </c>
      <c r="D1051" t="n">
        <v>2</v>
      </c>
      <c r="E1051" t="inlineStr">
        <is>
          <t>OH</t>
        </is>
      </c>
      <c r="F1051" t="inlineStr">
        <is>
          <t>Review</t>
        </is>
      </c>
      <c r="G1051" t="inlineStr">
        <is>
          <t>Verify against product UX/business rules before exposing</t>
        </is>
      </c>
    </row>
    <row r="1052">
      <c r="A1052" t="inlineStr">
        <is>
          <t>Pengecatan</t>
        </is>
      </c>
      <c r="B1052" t="inlineStr">
        <is>
          <t>G28</t>
        </is>
      </c>
      <c r="C1052" t="inlineStr">
        <is>
          <t>OH</t>
        </is>
      </c>
      <c r="D1052" t="n">
        <v>145000</v>
      </c>
      <c r="E1052" t="inlineStr"/>
      <c r="F1052" t="inlineStr">
        <is>
          <t>Review</t>
        </is>
      </c>
      <c r="G1052" t="inlineStr">
        <is>
          <t>Verify against product UX/business rules before exposing</t>
        </is>
      </c>
    </row>
    <row r="1053">
      <c r="A1053" t="inlineStr">
        <is>
          <t>Pengecatan</t>
        </is>
      </c>
      <c r="B1053" t="inlineStr">
        <is>
          <t>B29</t>
        </is>
      </c>
      <c r="C1053" t="inlineStr">
        <is>
          <t>Kepala Tukang</t>
        </is>
      </c>
      <c r="D1053" t="n">
        <v>1</v>
      </c>
      <c r="E1053" t="inlineStr"/>
      <c r="F1053" t="inlineStr">
        <is>
          <t>Review</t>
        </is>
      </c>
      <c r="G1053" t="inlineStr">
        <is>
          <t>Verify against product UX/business rules before exposing</t>
        </is>
      </c>
    </row>
    <row r="1054">
      <c r="A1054" t="inlineStr">
        <is>
          <t>Pengecatan</t>
        </is>
      </c>
      <c r="B1054" t="inlineStr">
        <is>
          <t>C29</t>
        </is>
      </c>
      <c r="C1054" t="inlineStr">
        <is>
          <t>Kepala Tukang</t>
        </is>
      </c>
      <c r="D1054" t="n">
        <v>3</v>
      </c>
      <c r="E1054" t="inlineStr">
        <is>
          <t>OH</t>
        </is>
      </c>
      <c r="F1054" t="inlineStr">
        <is>
          <t>Review</t>
        </is>
      </c>
      <c r="G1054" t="inlineStr">
        <is>
          <t>Verify against product UX/business rules before exposing</t>
        </is>
      </c>
    </row>
    <row r="1055">
      <c r="A1055" t="inlineStr">
        <is>
          <t>Pengecatan</t>
        </is>
      </c>
      <c r="B1055" t="inlineStr">
        <is>
          <t>G29</t>
        </is>
      </c>
      <c r="C1055" t="inlineStr">
        <is>
          <t>OH</t>
        </is>
      </c>
      <c r="D1055" t="n">
        <v>175000</v>
      </c>
      <c r="E1055" t="inlineStr"/>
      <c r="F1055" t="inlineStr">
        <is>
          <t>Review</t>
        </is>
      </c>
      <c r="G1055" t="inlineStr">
        <is>
          <t>Verify against product UX/business rules before exposing</t>
        </is>
      </c>
    </row>
    <row r="1056">
      <c r="A1056" t="inlineStr">
        <is>
          <t>Pengecatan</t>
        </is>
      </c>
      <c r="B1056" t="inlineStr">
        <is>
          <t>B30</t>
        </is>
      </c>
      <c r="C1056" t="inlineStr">
        <is>
          <t>Mandor</t>
        </is>
      </c>
      <c r="D1056" t="n">
        <v>1</v>
      </c>
      <c r="E1056" t="inlineStr"/>
      <c r="F1056" t="inlineStr">
        <is>
          <t>Review</t>
        </is>
      </c>
      <c r="G1056" t="inlineStr">
        <is>
          <t>Verify against product UX/business rules before exposing</t>
        </is>
      </c>
    </row>
    <row r="1057">
      <c r="A1057" t="inlineStr">
        <is>
          <t>Pengecatan</t>
        </is>
      </c>
      <c r="B1057" t="inlineStr">
        <is>
          <t>C30</t>
        </is>
      </c>
      <c r="C1057" t="inlineStr">
        <is>
          <t>Mandor</t>
        </is>
      </c>
      <c r="D1057" t="n">
        <v>4</v>
      </c>
      <c r="E1057" t="inlineStr">
        <is>
          <t>OH</t>
        </is>
      </c>
      <c r="F1057" t="inlineStr">
        <is>
          <t>Review</t>
        </is>
      </c>
      <c r="G1057" t="inlineStr">
        <is>
          <t>Verify against product UX/business rules before exposing</t>
        </is>
      </c>
    </row>
    <row r="1058">
      <c r="A1058" t="inlineStr">
        <is>
          <t>Pengecatan</t>
        </is>
      </c>
      <c r="B1058" t="inlineStr">
        <is>
          <t>G30</t>
        </is>
      </c>
      <c r="C1058" t="inlineStr">
        <is>
          <t>OH</t>
        </is>
      </c>
      <c r="D1058" t="n">
        <v>200000</v>
      </c>
      <c r="E1058" t="inlineStr"/>
      <c r="F1058" t="inlineStr">
        <is>
          <t>Review</t>
        </is>
      </c>
      <c r="G1058" t="inlineStr">
        <is>
          <t>Verify against product UX/business rules before exposing</t>
        </is>
      </c>
    </row>
    <row r="1059">
      <c r="A1059" t="inlineStr">
        <is>
          <t>Pengecatan</t>
        </is>
      </c>
      <c r="B1059" t="inlineStr">
        <is>
          <t>C33</t>
        </is>
      </c>
      <c r="C1059" t="inlineStr">
        <is>
          <t>Cat Dasar Interior</t>
        </is>
      </c>
      <c r="D1059" t="n">
        <v>1</v>
      </c>
      <c r="E1059" t="inlineStr">
        <is>
          <t>kg</t>
        </is>
      </c>
      <c r="F1059" t="inlineStr">
        <is>
          <t>Review</t>
        </is>
      </c>
      <c r="G1059" t="inlineStr">
        <is>
          <t>Verify against product UX/business rules before exposing</t>
        </is>
      </c>
    </row>
    <row r="1060">
      <c r="A1060" t="inlineStr">
        <is>
          <t>Pengecatan</t>
        </is>
      </c>
      <c r="B1060" t="inlineStr">
        <is>
          <t>G33</t>
        </is>
      </c>
      <c r="C1060" t="inlineStr">
        <is>
          <t>kg</t>
        </is>
      </c>
      <c r="D1060" t="n">
        <v>119100</v>
      </c>
      <c r="E1060" t="inlineStr"/>
      <c r="F1060" t="inlineStr">
        <is>
          <t>Review</t>
        </is>
      </c>
      <c r="G1060" t="inlineStr">
        <is>
          <t>Verify against product UX/business rules before exposing</t>
        </is>
      </c>
    </row>
    <row r="1061">
      <c r="A1061" t="inlineStr">
        <is>
          <t>Pengecatan</t>
        </is>
      </c>
      <c r="B1061" t="inlineStr">
        <is>
          <t>C34</t>
        </is>
      </c>
      <c r="C1061" t="inlineStr">
        <is>
          <t>Cat Penutup Interior</t>
        </is>
      </c>
      <c r="D1061" t="n">
        <v>2</v>
      </c>
      <c r="E1061" t="inlineStr">
        <is>
          <t>kg</t>
        </is>
      </c>
      <c r="F1061" t="inlineStr">
        <is>
          <t>Review</t>
        </is>
      </c>
      <c r="G1061" t="inlineStr">
        <is>
          <t>Verify against product UX/business rules before exposing</t>
        </is>
      </c>
    </row>
    <row r="1062">
      <c r="A1062" t="inlineStr">
        <is>
          <t>Pengecatan</t>
        </is>
      </c>
      <c r="B1062" t="inlineStr">
        <is>
          <t>G34</t>
        </is>
      </c>
      <c r="C1062" t="inlineStr">
        <is>
          <t>kg</t>
        </is>
      </c>
      <c r="D1062" t="n">
        <v>130500</v>
      </c>
      <c r="E1062" t="inlineStr"/>
      <c r="F1062" t="inlineStr">
        <is>
          <t>Review</t>
        </is>
      </c>
      <c r="G1062" t="inlineStr">
        <is>
          <t>Verify against product UX/business rules before exposing</t>
        </is>
      </c>
    </row>
    <row r="1063">
      <c r="A1063" t="inlineStr">
        <is>
          <t>Pengecatan</t>
        </is>
      </c>
      <c r="B1063" t="inlineStr">
        <is>
          <t>B40</t>
        </is>
      </c>
      <c r="C1063" t="inlineStr">
        <is>
          <t>Pekerja</t>
        </is>
      </c>
      <c r="D1063" t="n">
        <v>1</v>
      </c>
      <c r="E1063" t="inlineStr"/>
      <c r="F1063" t="inlineStr">
        <is>
          <t>Review</t>
        </is>
      </c>
      <c r="G1063" t="inlineStr">
        <is>
          <t>Verify against product UX/business rules before exposing</t>
        </is>
      </c>
    </row>
    <row r="1064">
      <c r="A1064" t="inlineStr">
        <is>
          <t>Pengecatan</t>
        </is>
      </c>
      <c r="B1064" t="inlineStr">
        <is>
          <t>C40</t>
        </is>
      </c>
      <c r="C1064" t="inlineStr">
        <is>
          <t>Pekerja</t>
        </is>
      </c>
      <c r="D1064" t="n">
        <v>1</v>
      </c>
      <c r="E1064" t="inlineStr">
        <is>
          <t>OH</t>
        </is>
      </c>
      <c r="F1064" t="inlineStr">
        <is>
          <t>Review</t>
        </is>
      </c>
      <c r="G1064" t="inlineStr">
        <is>
          <t>Verify against product UX/business rules before exposing</t>
        </is>
      </c>
    </row>
    <row r="1065">
      <c r="A1065" t="inlineStr">
        <is>
          <t>Pengecatan</t>
        </is>
      </c>
      <c r="B1065" t="inlineStr">
        <is>
          <t>G40</t>
        </is>
      </c>
      <c r="C1065" t="inlineStr">
        <is>
          <t>OH</t>
        </is>
      </c>
      <c r="D1065" t="n">
        <v>100000</v>
      </c>
      <c r="E1065" t="inlineStr"/>
      <c r="F1065" t="inlineStr">
        <is>
          <t>Review</t>
        </is>
      </c>
      <c r="G1065" t="inlineStr">
        <is>
          <t>Verify against product UX/business rules before exposing</t>
        </is>
      </c>
    </row>
    <row r="1066">
      <c r="A1066" t="inlineStr">
        <is>
          <t>Pengecatan</t>
        </is>
      </c>
      <c r="B1066" t="inlineStr">
        <is>
          <t>B41</t>
        </is>
      </c>
      <c r="C1066" t="inlineStr">
        <is>
          <t>Tukang</t>
        </is>
      </c>
      <c r="D1066" t="n">
        <v>1</v>
      </c>
      <c r="E1066" t="inlineStr"/>
      <c r="F1066" t="inlineStr">
        <is>
          <t>Review</t>
        </is>
      </c>
      <c r="G1066" t="inlineStr">
        <is>
          <t>Verify against product UX/business rules before exposing</t>
        </is>
      </c>
    </row>
    <row r="1067">
      <c r="A1067" t="inlineStr">
        <is>
          <t>Pengecatan</t>
        </is>
      </c>
      <c r="B1067" t="inlineStr">
        <is>
          <t>C41</t>
        </is>
      </c>
      <c r="C1067" t="inlineStr">
        <is>
          <t>Tukang</t>
        </is>
      </c>
      <c r="D1067" t="n">
        <v>2</v>
      </c>
      <c r="E1067" t="inlineStr">
        <is>
          <t>OH</t>
        </is>
      </c>
      <c r="F1067" t="inlineStr">
        <is>
          <t>Review</t>
        </is>
      </c>
      <c r="G1067" t="inlineStr">
        <is>
          <t>Verify against product UX/business rules before exposing</t>
        </is>
      </c>
    </row>
    <row r="1068">
      <c r="A1068" t="inlineStr">
        <is>
          <t>Pengecatan</t>
        </is>
      </c>
      <c r="B1068" t="inlineStr">
        <is>
          <t>G41</t>
        </is>
      </c>
      <c r="C1068" t="inlineStr">
        <is>
          <t>OH</t>
        </is>
      </c>
      <c r="D1068" t="n">
        <v>145000</v>
      </c>
      <c r="E1068" t="inlineStr"/>
      <c r="F1068" t="inlineStr">
        <is>
          <t>Review</t>
        </is>
      </c>
      <c r="G1068" t="inlineStr">
        <is>
          <t>Verify against product UX/business rules before exposing</t>
        </is>
      </c>
    </row>
    <row r="1069">
      <c r="A1069" t="inlineStr">
        <is>
          <t>Pengecatan</t>
        </is>
      </c>
      <c r="B1069" t="inlineStr">
        <is>
          <t>B42</t>
        </is>
      </c>
      <c r="C1069" t="inlineStr">
        <is>
          <t>Kepala Tukang</t>
        </is>
      </c>
      <c r="D1069" t="n">
        <v>1</v>
      </c>
      <c r="E1069" t="inlineStr"/>
      <c r="F1069" t="inlineStr">
        <is>
          <t>Review</t>
        </is>
      </c>
      <c r="G1069" t="inlineStr">
        <is>
          <t>Verify against product UX/business rules before exposing</t>
        </is>
      </c>
    </row>
    <row r="1070">
      <c r="A1070" t="inlineStr">
        <is>
          <t>Pengecatan</t>
        </is>
      </c>
      <c r="B1070" t="inlineStr">
        <is>
          <t>C42</t>
        </is>
      </c>
      <c r="C1070" t="inlineStr">
        <is>
          <t>Kepala Tukang</t>
        </is>
      </c>
      <c r="D1070" t="n">
        <v>3</v>
      </c>
      <c r="E1070" t="inlineStr">
        <is>
          <t>OH</t>
        </is>
      </c>
      <c r="F1070" t="inlineStr">
        <is>
          <t>Review</t>
        </is>
      </c>
      <c r="G1070" t="inlineStr">
        <is>
          <t>Verify against product UX/business rules before exposing</t>
        </is>
      </c>
    </row>
    <row r="1071">
      <c r="A1071" t="inlineStr">
        <is>
          <t>Pengecatan</t>
        </is>
      </c>
      <c r="B1071" t="inlineStr">
        <is>
          <t>G42</t>
        </is>
      </c>
      <c r="C1071" t="inlineStr">
        <is>
          <t>OH</t>
        </is>
      </c>
      <c r="D1071" t="n">
        <v>175000</v>
      </c>
      <c r="E1071" t="inlineStr"/>
      <c r="F1071" t="inlineStr">
        <is>
          <t>Review</t>
        </is>
      </c>
      <c r="G1071" t="inlineStr">
        <is>
          <t>Verify against product UX/business rules before exposing</t>
        </is>
      </c>
    </row>
    <row r="1072">
      <c r="A1072" t="inlineStr">
        <is>
          <t>Pengecatan</t>
        </is>
      </c>
      <c r="B1072" t="inlineStr">
        <is>
          <t>B43</t>
        </is>
      </c>
      <c r="C1072" t="inlineStr">
        <is>
          <t>Mandor</t>
        </is>
      </c>
      <c r="D1072" t="n">
        <v>1</v>
      </c>
      <c r="E1072" t="inlineStr"/>
      <c r="F1072" t="inlineStr">
        <is>
          <t>Review</t>
        </is>
      </c>
      <c r="G1072" t="inlineStr">
        <is>
          <t>Verify against product UX/business rules before exposing</t>
        </is>
      </c>
    </row>
    <row r="1073">
      <c r="A1073" t="inlineStr">
        <is>
          <t>Pengecatan</t>
        </is>
      </c>
      <c r="B1073" t="inlineStr">
        <is>
          <t>C43</t>
        </is>
      </c>
      <c r="C1073" t="inlineStr">
        <is>
          <t>Mandor</t>
        </is>
      </c>
      <c r="D1073" t="n">
        <v>4</v>
      </c>
      <c r="E1073" t="inlineStr">
        <is>
          <t>OH</t>
        </is>
      </c>
      <c r="F1073" t="inlineStr">
        <is>
          <t>Review</t>
        </is>
      </c>
      <c r="G1073" t="inlineStr">
        <is>
          <t>Verify against product UX/business rules before exposing</t>
        </is>
      </c>
    </row>
    <row r="1074">
      <c r="A1074" t="inlineStr">
        <is>
          <t>Pengecatan</t>
        </is>
      </c>
      <c r="B1074" t="inlineStr">
        <is>
          <t>G43</t>
        </is>
      </c>
      <c r="C1074" t="inlineStr">
        <is>
          <t>OH</t>
        </is>
      </c>
      <c r="D1074" t="n">
        <v>200000</v>
      </c>
      <c r="E1074" t="inlineStr"/>
      <c r="F1074" t="inlineStr">
        <is>
          <t>Review</t>
        </is>
      </c>
      <c r="G1074" t="inlineStr">
        <is>
          <t>Verify against product UX/business rules before exposing</t>
        </is>
      </c>
    </row>
    <row r="1075">
      <c r="A1075" t="inlineStr">
        <is>
          <t>Pengecatan</t>
        </is>
      </c>
      <c r="B1075" t="inlineStr">
        <is>
          <t>C46</t>
        </is>
      </c>
      <c r="C1075" t="inlineStr">
        <is>
          <t>Cat Dasar Eksterior</t>
        </is>
      </c>
      <c r="D1075" t="n">
        <v>1</v>
      </c>
      <c r="E1075" t="inlineStr">
        <is>
          <t>kg</t>
        </is>
      </c>
      <c r="F1075" t="inlineStr">
        <is>
          <t>Review</t>
        </is>
      </c>
      <c r="G1075" t="inlineStr">
        <is>
          <t>Verify against product UX/business rules before exposing</t>
        </is>
      </c>
    </row>
    <row r="1076">
      <c r="A1076" t="inlineStr">
        <is>
          <t>Pengecatan</t>
        </is>
      </c>
      <c r="B1076" t="inlineStr">
        <is>
          <t>G46</t>
        </is>
      </c>
      <c r="C1076" t="inlineStr">
        <is>
          <t>kg</t>
        </is>
      </c>
      <c r="D1076" t="n">
        <v>128500</v>
      </c>
      <c r="E1076" t="inlineStr"/>
      <c r="F1076" t="inlineStr">
        <is>
          <t>Review</t>
        </is>
      </c>
      <c r="G1076" t="inlineStr">
        <is>
          <t>Verify against product UX/business rules before exposing</t>
        </is>
      </c>
    </row>
    <row r="1077">
      <c r="A1077" t="inlineStr">
        <is>
          <t>Pengecatan</t>
        </is>
      </c>
      <c r="B1077" t="inlineStr">
        <is>
          <t>C47</t>
        </is>
      </c>
      <c r="C1077" t="inlineStr">
        <is>
          <t>Cat Penutup Eksterior</t>
        </is>
      </c>
      <c r="D1077" t="n">
        <v>2</v>
      </c>
      <c r="E1077" t="inlineStr">
        <is>
          <t>kg</t>
        </is>
      </c>
      <c r="F1077" t="inlineStr">
        <is>
          <t>Review</t>
        </is>
      </c>
      <c r="G1077" t="inlineStr">
        <is>
          <t>Verify against product UX/business rules before exposing</t>
        </is>
      </c>
    </row>
    <row r="1078">
      <c r="A1078" t="inlineStr">
        <is>
          <t>Pengecatan</t>
        </is>
      </c>
      <c r="B1078" t="inlineStr">
        <is>
          <t>G47</t>
        </is>
      </c>
      <c r="C1078" t="inlineStr">
        <is>
          <t>kg</t>
        </is>
      </c>
      <c r="D1078" t="n">
        <v>136600</v>
      </c>
      <c r="E1078" t="inlineStr"/>
      <c r="F1078" t="inlineStr">
        <is>
          <t>Review</t>
        </is>
      </c>
      <c r="G1078" t="inlineStr">
        <is>
          <t>Verify against product UX/business rules before exposing</t>
        </is>
      </c>
    </row>
    <row r="1079">
      <c r="A1079" t="inlineStr">
        <is>
          <t>Kelistrikan</t>
        </is>
      </c>
      <c r="B1079" t="inlineStr">
        <is>
          <t>E8</t>
        </is>
      </c>
      <c r="C1079" t="inlineStr">
        <is>
          <t>L | Lebar bangunan | m</t>
        </is>
      </c>
      <c r="D1079" t="n">
        <v>9</v>
      </c>
      <c r="E1079" t="inlineStr">
        <is>
          <t>m</t>
        </is>
      </c>
      <c r="F1079" t="inlineStr">
        <is>
          <t>Likely input</t>
        </is>
      </c>
      <c r="G1079" t="inlineStr">
        <is>
          <t>Verify against product UX/business rules before exposing</t>
        </is>
      </c>
    </row>
    <row r="1080">
      <c r="A1080" t="inlineStr">
        <is>
          <t>Kelistrikan</t>
        </is>
      </c>
      <c r="B1080" t="inlineStr">
        <is>
          <t>J8</t>
        </is>
      </c>
      <c r="C1080" t="inlineStr">
        <is>
          <t>Saklar tunggal | unit</t>
        </is>
      </c>
      <c r="D1080" t="n">
        <v>4</v>
      </c>
      <c r="E1080" t="inlineStr">
        <is>
          <t>unit</t>
        </is>
      </c>
      <c r="F1080" t="inlineStr">
        <is>
          <t>Likely input</t>
        </is>
      </c>
      <c r="G1080" t="inlineStr">
        <is>
          <t>Verify against product UX/business rules before exposing</t>
        </is>
      </c>
    </row>
    <row r="1081">
      <c r="A1081" t="inlineStr">
        <is>
          <t>Kelistrikan</t>
        </is>
      </c>
      <c r="B1081" t="inlineStr">
        <is>
          <t>E9</t>
        </is>
      </c>
      <c r="C1081" t="inlineStr">
        <is>
          <t>P | Panjang bangunan | m</t>
        </is>
      </c>
      <c r="D1081" t="n">
        <v>12</v>
      </c>
      <c r="E1081" t="inlineStr">
        <is>
          <t>m</t>
        </is>
      </c>
      <c r="F1081" t="inlineStr">
        <is>
          <t>Likely input</t>
        </is>
      </c>
      <c r="G1081" t="inlineStr">
        <is>
          <t>Verify against product UX/business rules before exposing</t>
        </is>
      </c>
    </row>
    <row r="1082">
      <c r="A1082" t="inlineStr">
        <is>
          <t>Kelistrikan</t>
        </is>
      </c>
      <c r="B1082" t="inlineStr">
        <is>
          <t>J9</t>
        </is>
      </c>
      <c r="C1082" t="inlineStr">
        <is>
          <t>Saklar ganda | unit</t>
        </is>
      </c>
      <c r="D1082" t="n">
        <v>4</v>
      </c>
      <c r="E1082" t="inlineStr">
        <is>
          <t>unit</t>
        </is>
      </c>
      <c r="F1082" t="inlineStr">
        <is>
          <t>Likely input</t>
        </is>
      </c>
      <c r="G1082" t="inlineStr">
        <is>
          <t>Verify against product UX/business rules before exposing</t>
        </is>
      </c>
    </row>
    <row r="1083">
      <c r="A1083" t="inlineStr">
        <is>
          <t>Kelistrikan</t>
        </is>
      </c>
      <c r="B1083" t="inlineStr">
        <is>
          <t>E10</t>
        </is>
      </c>
      <c r="C1083" t="inlineStr">
        <is>
          <t>kWh Meter | unit</t>
        </is>
      </c>
      <c r="D1083" t="n">
        <v>1</v>
      </c>
      <c r="E1083" t="inlineStr">
        <is>
          <t>unit</t>
        </is>
      </c>
      <c r="F1083" t="inlineStr">
        <is>
          <t>Likely input</t>
        </is>
      </c>
      <c r="G1083" t="inlineStr">
        <is>
          <t>Verify against product UX/business rules before exposing</t>
        </is>
      </c>
    </row>
    <row r="1084">
      <c r="A1084" t="inlineStr">
        <is>
          <t>Kelistrikan</t>
        </is>
      </c>
      <c r="B1084" t="inlineStr">
        <is>
          <t>J10</t>
        </is>
      </c>
      <c r="C1084" t="inlineStr">
        <is>
          <t>Saklar triple | unit</t>
        </is>
      </c>
      <c r="D1084" t="n">
        <v>1</v>
      </c>
      <c r="E1084" t="inlineStr">
        <is>
          <t>unit</t>
        </is>
      </c>
      <c r="F1084" t="inlineStr">
        <is>
          <t>Likely input</t>
        </is>
      </c>
      <c r="G1084" t="inlineStr">
        <is>
          <t>Verify against product UX/business rules before exposing</t>
        </is>
      </c>
    </row>
    <row r="1085">
      <c r="A1085" t="inlineStr">
        <is>
          <t>Kelistrikan</t>
        </is>
      </c>
      <c r="B1085" t="inlineStr">
        <is>
          <t>E11</t>
        </is>
      </c>
      <c r="C1085" t="inlineStr">
        <is>
          <t>MCB (saklar pengaman) | unit</t>
        </is>
      </c>
      <c r="D1085" t="n">
        <v>3</v>
      </c>
      <c r="E1085" t="inlineStr">
        <is>
          <t>unit</t>
        </is>
      </c>
      <c r="F1085" t="inlineStr">
        <is>
          <t>Likely input</t>
        </is>
      </c>
      <c r="G1085" t="inlineStr">
        <is>
          <t>Verify against product UX/business rules before exposing</t>
        </is>
      </c>
    </row>
    <row r="1086">
      <c r="A1086" t="inlineStr">
        <is>
          <t>Kelistrikan</t>
        </is>
      </c>
      <c r="B1086" t="inlineStr">
        <is>
          <t>J11</t>
        </is>
      </c>
      <c r="C1086" t="inlineStr">
        <is>
          <t>Stop kontak | unit</t>
        </is>
      </c>
      <c r="D1086" t="n">
        <v>10</v>
      </c>
      <c r="E1086" t="inlineStr">
        <is>
          <t>unit</t>
        </is>
      </c>
      <c r="F1086" t="inlineStr">
        <is>
          <t>Likely input</t>
        </is>
      </c>
      <c r="G1086" t="inlineStr">
        <is>
          <t>Verify against product UX/business rules before exposing</t>
        </is>
      </c>
    </row>
    <row r="1087">
      <c r="A1087" t="inlineStr">
        <is>
          <t>Kelistrikan</t>
        </is>
      </c>
      <c r="B1087" t="inlineStr">
        <is>
          <t>E12</t>
        </is>
      </c>
      <c r="C1087" t="inlineStr">
        <is>
          <t>Grounding (pembumian) | unit</t>
        </is>
      </c>
      <c r="D1087" t="n">
        <v>1</v>
      </c>
      <c r="E1087" t="inlineStr">
        <is>
          <t>unit</t>
        </is>
      </c>
      <c r="F1087" t="inlineStr">
        <is>
          <t>Likely input</t>
        </is>
      </c>
      <c r="G1087" t="inlineStr">
        <is>
          <t>Verify against product UX/business rules before exposing</t>
        </is>
      </c>
    </row>
    <row r="1088">
      <c r="A1088" t="inlineStr">
        <is>
          <t>Kelistrikan</t>
        </is>
      </c>
      <c r="B1088" t="inlineStr">
        <is>
          <t>B23</t>
        </is>
      </c>
      <c r="C1088" t="inlineStr">
        <is>
          <t>Pekerja</t>
        </is>
      </c>
      <c r="D1088" t="n">
        <v>1</v>
      </c>
      <c r="E1088" t="inlineStr"/>
      <c r="F1088" t="inlineStr">
        <is>
          <t>Likely input</t>
        </is>
      </c>
      <c r="G1088" t="inlineStr">
        <is>
          <t>Verify against product UX/business rules before exposing</t>
        </is>
      </c>
    </row>
    <row r="1089">
      <c r="A1089" t="inlineStr">
        <is>
          <t>Kelistrikan</t>
        </is>
      </c>
      <c r="B1089" t="inlineStr">
        <is>
          <t>C23</t>
        </is>
      </c>
      <c r="C1089" t="inlineStr">
        <is>
          <t>Pekerja</t>
        </is>
      </c>
      <c r="D1089" t="n">
        <v>1</v>
      </c>
      <c r="E1089" t="inlineStr">
        <is>
          <t>OH</t>
        </is>
      </c>
      <c r="F1089" t="inlineStr">
        <is>
          <t>Likely input</t>
        </is>
      </c>
      <c r="G1089" t="inlineStr">
        <is>
          <t>Verify against product UX/business rules before exposing</t>
        </is>
      </c>
    </row>
    <row r="1090">
      <c r="A1090" t="inlineStr">
        <is>
          <t>Kelistrikan</t>
        </is>
      </c>
      <c r="B1090" t="inlineStr">
        <is>
          <t>G23</t>
        </is>
      </c>
      <c r="C1090" t="inlineStr">
        <is>
          <t>OH</t>
        </is>
      </c>
      <c r="D1090" t="n">
        <v>100000</v>
      </c>
      <c r="E1090" t="inlineStr"/>
      <c r="F1090" t="inlineStr">
        <is>
          <t>Likely input</t>
        </is>
      </c>
      <c r="G1090" t="inlineStr">
        <is>
          <t>Verify against product UX/business rules before exposing</t>
        </is>
      </c>
    </row>
    <row r="1091">
      <c r="A1091" t="inlineStr">
        <is>
          <t>Kelistrikan</t>
        </is>
      </c>
      <c r="B1091" t="inlineStr">
        <is>
          <t>B24</t>
        </is>
      </c>
      <c r="C1091" t="inlineStr">
        <is>
          <t>Tukang Listrik</t>
        </is>
      </c>
      <c r="D1091" t="n">
        <v>1</v>
      </c>
      <c r="E1091" t="inlineStr"/>
      <c r="F1091" t="inlineStr">
        <is>
          <t>Likely input</t>
        </is>
      </c>
      <c r="G1091" t="inlineStr">
        <is>
          <t>Verify against product UX/business rules before exposing</t>
        </is>
      </c>
    </row>
    <row r="1092">
      <c r="A1092" t="inlineStr">
        <is>
          <t>Kelistrikan</t>
        </is>
      </c>
      <c r="B1092" t="inlineStr">
        <is>
          <t>C24</t>
        </is>
      </c>
      <c r="C1092" t="inlineStr">
        <is>
          <t>Tukang Listrik</t>
        </is>
      </c>
      <c r="D1092" t="n">
        <v>2</v>
      </c>
      <c r="E1092" t="inlineStr">
        <is>
          <t>OH</t>
        </is>
      </c>
      <c r="F1092" t="inlineStr">
        <is>
          <t>Likely input</t>
        </is>
      </c>
      <c r="G1092" t="inlineStr">
        <is>
          <t>Verify against product UX/business rules before exposing</t>
        </is>
      </c>
    </row>
    <row r="1093">
      <c r="A1093" t="inlineStr">
        <is>
          <t>Kelistrikan</t>
        </is>
      </c>
      <c r="B1093" t="inlineStr">
        <is>
          <t>G24</t>
        </is>
      </c>
      <c r="C1093" t="inlineStr">
        <is>
          <t>OH</t>
        </is>
      </c>
      <c r="D1093" t="n">
        <v>145000</v>
      </c>
      <c r="E1093" t="inlineStr"/>
      <c r="F1093" t="inlineStr">
        <is>
          <t>Likely input</t>
        </is>
      </c>
      <c r="G1093" t="inlineStr">
        <is>
          <t>Verify against product UX/business rules before exposing</t>
        </is>
      </c>
    </row>
    <row r="1094">
      <c r="A1094" t="inlineStr">
        <is>
          <t>Kelistrikan</t>
        </is>
      </c>
      <c r="B1094" t="inlineStr">
        <is>
          <t>B25</t>
        </is>
      </c>
      <c r="C1094" t="inlineStr">
        <is>
          <t>Kepala Tukang</t>
        </is>
      </c>
      <c r="D1094" t="n">
        <v>0</v>
      </c>
      <c r="E1094" t="inlineStr"/>
      <c r="F1094" t="inlineStr">
        <is>
          <t>Likely input</t>
        </is>
      </c>
      <c r="G1094" t="inlineStr">
        <is>
          <t>Verify against product UX/business rules before exposing</t>
        </is>
      </c>
    </row>
    <row r="1095">
      <c r="A1095" t="inlineStr">
        <is>
          <t>Kelistrikan</t>
        </is>
      </c>
      <c r="B1095" t="inlineStr">
        <is>
          <t>C25</t>
        </is>
      </c>
      <c r="C1095" t="inlineStr">
        <is>
          <t>Kepala Tukang</t>
        </is>
      </c>
      <c r="D1095" t="n">
        <v>3</v>
      </c>
      <c r="E1095" t="inlineStr">
        <is>
          <t>OH</t>
        </is>
      </c>
      <c r="F1095" t="inlineStr">
        <is>
          <t>Likely input</t>
        </is>
      </c>
      <c r="G1095" t="inlineStr">
        <is>
          <t>Verify against product UX/business rules before exposing</t>
        </is>
      </c>
    </row>
    <row r="1096">
      <c r="A1096" t="inlineStr">
        <is>
          <t>Kelistrikan</t>
        </is>
      </c>
      <c r="B1096" t="inlineStr">
        <is>
          <t>G25</t>
        </is>
      </c>
      <c r="C1096" t="inlineStr">
        <is>
          <t>OH</t>
        </is>
      </c>
      <c r="D1096" t="n">
        <v>175000</v>
      </c>
      <c r="E1096" t="inlineStr"/>
      <c r="F1096" t="inlineStr">
        <is>
          <t>Likely input</t>
        </is>
      </c>
      <c r="G1096" t="inlineStr">
        <is>
          <t>Verify against product UX/business rules before exposing</t>
        </is>
      </c>
    </row>
    <row r="1097">
      <c r="A1097" t="inlineStr">
        <is>
          <t>Kelistrikan</t>
        </is>
      </c>
      <c r="B1097" t="inlineStr">
        <is>
          <t>B26</t>
        </is>
      </c>
      <c r="C1097" t="inlineStr">
        <is>
          <t>Mandor</t>
        </is>
      </c>
      <c r="D1097" t="n">
        <v>0</v>
      </c>
      <c r="E1097" t="inlineStr"/>
      <c r="F1097" t="inlineStr">
        <is>
          <t>Review</t>
        </is>
      </c>
      <c r="G1097" t="inlineStr">
        <is>
          <t>Verify against product UX/business rules before exposing</t>
        </is>
      </c>
    </row>
    <row r="1098">
      <c r="A1098" t="inlineStr">
        <is>
          <t>Kelistrikan</t>
        </is>
      </c>
      <c r="B1098" t="inlineStr">
        <is>
          <t>C26</t>
        </is>
      </c>
      <c r="C1098" t="inlineStr">
        <is>
          <t>Mandor</t>
        </is>
      </c>
      <c r="D1098" t="n">
        <v>4</v>
      </c>
      <c r="E1098" t="inlineStr">
        <is>
          <t>OH</t>
        </is>
      </c>
      <c r="F1098" t="inlineStr">
        <is>
          <t>Review</t>
        </is>
      </c>
      <c r="G1098" t="inlineStr">
        <is>
          <t>Verify against product UX/business rules before exposing</t>
        </is>
      </c>
    </row>
    <row r="1099">
      <c r="A1099" t="inlineStr">
        <is>
          <t>Kelistrikan</t>
        </is>
      </c>
      <c r="B1099" t="inlineStr">
        <is>
          <t>G26</t>
        </is>
      </c>
      <c r="C1099" t="inlineStr">
        <is>
          <t>OH</t>
        </is>
      </c>
      <c r="D1099" t="n">
        <v>200000</v>
      </c>
      <c r="E1099" t="inlineStr"/>
      <c r="F1099" t="inlineStr">
        <is>
          <t>Review</t>
        </is>
      </c>
      <c r="G1099" t="inlineStr">
        <is>
          <t>Verify against product UX/business rules before exposing</t>
        </is>
      </c>
    </row>
    <row r="1100">
      <c r="A1100" t="inlineStr">
        <is>
          <t>Kelistrikan</t>
        </is>
      </c>
      <c r="B1100" t="inlineStr">
        <is>
          <t>C29</t>
        </is>
      </c>
      <c r="C1100" t="inlineStr">
        <is>
          <t>Panel kWh Meter</t>
        </is>
      </c>
      <c r="D1100" t="n">
        <v>1</v>
      </c>
      <c r="E1100" t="inlineStr">
        <is>
          <t>unit</t>
        </is>
      </c>
      <c r="F1100" t="inlineStr">
        <is>
          <t>Review</t>
        </is>
      </c>
      <c r="G1100" t="inlineStr">
        <is>
          <t>Verify against product UX/business rules before exposing</t>
        </is>
      </c>
    </row>
    <row r="1101">
      <c r="A1101" t="inlineStr">
        <is>
          <t>Kelistrikan</t>
        </is>
      </c>
      <c r="B1101" t="inlineStr">
        <is>
          <t>G29</t>
        </is>
      </c>
      <c r="C1101" t="inlineStr">
        <is>
          <t>unit</t>
        </is>
      </c>
      <c r="D1101" t="n">
        <v>2500000</v>
      </c>
      <c r="E1101" t="inlineStr"/>
      <c r="F1101" t="inlineStr">
        <is>
          <t>Review</t>
        </is>
      </c>
      <c r="G1101" t="inlineStr">
        <is>
          <t>Verify against product UX/business rules before exposing</t>
        </is>
      </c>
    </row>
    <row r="1102">
      <c r="A1102" t="inlineStr">
        <is>
          <t>Kelistrikan</t>
        </is>
      </c>
      <c r="B1102" t="inlineStr">
        <is>
          <t>C30</t>
        </is>
      </c>
      <c r="C1102" t="inlineStr"/>
      <c r="D1102" t="n">
        <v>2</v>
      </c>
      <c r="E1102" t="inlineStr">
        <is>
          <t>m¹</t>
        </is>
      </c>
      <c r="F1102" t="inlineStr">
        <is>
          <t>Review</t>
        </is>
      </c>
      <c r="G1102" t="inlineStr">
        <is>
          <t>Verify against product UX/business rules before exposing</t>
        </is>
      </c>
    </row>
    <row r="1103">
      <c r="A1103" t="inlineStr">
        <is>
          <t>Kelistrikan</t>
        </is>
      </c>
      <c r="B1103" t="inlineStr">
        <is>
          <t>G30</t>
        </is>
      </c>
      <c r="C1103" t="inlineStr">
        <is>
          <t>m¹</t>
        </is>
      </c>
      <c r="D1103" t="n">
        <v>21300</v>
      </c>
      <c r="E1103" t="inlineStr"/>
      <c r="F1103" t="inlineStr">
        <is>
          <t>Review</t>
        </is>
      </c>
      <c r="G1103" t="inlineStr">
        <is>
          <t>Verify against product UX/business rules before exposing</t>
        </is>
      </c>
    </row>
    <row r="1104">
      <c r="A1104" t="inlineStr">
        <is>
          <t>Kelistrikan</t>
        </is>
      </c>
      <c r="B1104" t="inlineStr">
        <is>
          <t>C31</t>
        </is>
      </c>
      <c r="C1104" t="inlineStr"/>
      <c r="D1104" t="n">
        <v>3</v>
      </c>
      <c r="E1104" t="inlineStr">
        <is>
          <t>m¹</t>
        </is>
      </c>
      <c r="F1104" t="inlineStr">
        <is>
          <t>Review</t>
        </is>
      </c>
      <c r="G1104" t="inlineStr">
        <is>
          <t>Verify against product UX/business rules before exposing</t>
        </is>
      </c>
    </row>
    <row r="1105">
      <c r="A1105" t="inlineStr">
        <is>
          <t>Kelistrikan</t>
        </is>
      </c>
      <c r="B1105" t="inlineStr">
        <is>
          <t>G31</t>
        </is>
      </c>
      <c r="C1105" t="inlineStr">
        <is>
          <t>m¹</t>
        </is>
      </c>
      <c r="D1105" t="n">
        <v>8800</v>
      </c>
      <c r="E1105" t="inlineStr"/>
      <c r="F1105" t="inlineStr">
        <is>
          <t>Review</t>
        </is>
      </c>
      <c r="G1105" t="inlineStr">
        <is>
          <t>Verify against product UX/business rules before exposing</t>
        </is>
      </c>
    </row>
    <row r="1106">
      <c r="A1106" t="inlineStr">
        <is>
          <t>Kelistrikan</t>
        </is>
      </c>
      <c r="B1106" t="inlineStr">
        <is>
          <t>C32</t>
        </is>
      </c>
      <c r="C1106" t="inlineStr"/>
      <c r="D1106" t="n">
        <v>4</v>
      </c>
      <c r="E1106" t="inlineStr">
        <is>
          <t>unit</t>
        </is>
      </c>
      <c r="F1106" t="inlineStr">
        <is>
          <t>Review</t>
        </is>
      </c>
      <c r="G1106" t="inlineStr">
        <is>
          <t>Verify against product UX/business rules before exposing</t>
        </is>
      </c>
    </row>
    <row r="1107">
      <c r="A1107" t="inlineStr">
        <is>
          <t>Kelistrikan</t>
        </is>
      </c>
      <c r="B1107" t="inlineStr">
        <is>
          <t>G32</t>
        </is>
      </c>
      <c r="C1107" t="inlineStr">
        <is>
          <t>unit</t>
        </is>
      </c>
      <c r="D1107" t="n">
        <v>70000</v>
      </c>
      <c r="E1107" t="inlineStr"/>
      <c r="F1107" t="inlineStr">
        <is>
          <t>Review</t>
        </is>
      </c>
      <c r="G1107" t="inlineStr">
        <is>
          <t>Verify against product UX/business rules before exposing</t>
        </is>
      </c>
    </row>
    <row r="1108">
      <c r="A1108" t="inlineStr">
        <is>
          <t>Kelistrikan</t>
        </is>
      </c>
      <c r="B1108" t="inlineStr">
        <is>
          <t>C33</t>
        </is>
      </c>
      <c r="C1108" t="inlineStr">
        <is>
          <t>MCB Box</t>
        </is>
      </c>
      <c r="D1108" t="n">
        <v>5</v>
      </c>
      <c r="E1108" t="inlineStr">
        <is>
          <t>unit</t>
        </is>
      </c>
      <c r="F1108" t="inlineStr">
        <is>
          <t>Review</t>
        </is>
      </c>
      <c r="G1108" t="inlineStr">
        <is>
          <t>Verify against product UX/business rules before exposing</t>
        </is>
      </c>
    </row>
    <row r="1109">
      <c r="A1109" t="inlineStr">
        <is>
          <t>Kelistrikan</t>
        </is>
      </c>
      <c r="B1109" t="inlineStr">
        <is>
          <t>E33</t>
        </is>
      </c>
      <c r="C1109" t="inlineStr">
        <is>
          <t>MCB Box | unit</t>
        </is>
      </c>
      <c r="D1109" t="n">
        <v>1</v>
      </c>
      <c r="E1109" t="inlineStr">
        <is>
          <t>unit</t>
        </is>
      </c>
      <c r="F1109" t="inlineStr">
        <is>
          <t>Review</t>
        </is>
      </c>
      <c r="G1109" t="inlineStr">
        <is>
          <t>Verify against product UX/business rules before exposing</t>
        </is>
      </c>
    </row>
    <row r="1110">
      <c r="A1110" t="inlineStr">
        <is>
          <t>Kelistrikan</t>
        </is>
      </c>
      <c r="B1110" t="inlineStr">
        <is>
          <t>G33</t>
        </is>
      </c>
      <c r="C1110" t="inlineStr">
        <is>
          <t>unit</t>
        </is>
      </c>
      <c r="D1110" t="n">
        <v>450000</v>
      </c>
      <c r="E1110" t="inlineStr"/>
      <c r="F1110" t="inlineStr">
        <is>
          <t>Review</t>
        </is>
      </c>
      <c r="G1110" t="inlineStr">
        <is>
          <t>Verify against product UX/business rules before exposing</t>
        </is>
      </c>
    </row>
    <row r="1111">
      <c r="A1111" t="inlineStr">
        <is>
          <t>Kelistrikan</t>
        </is>
      </c>
      <c r="B1111" t="inlineStr">
        <is>
          <t>C34</t>
        </is>
      </c>
      <c r="C1111" t="inlineStr"/>
      <c r="D1111" t="n">
        <v>6</v>
      </c>
      <c r="E1111" t="inlineStr">
        <is>
          <t>unit</t>
        </is>
      </c>
      <c r="F1111" t="inlineStr">
        <is>
          <t>Review</t>
        </is>
      </c>
      <c r="G1111" t="inlineStr">
        <is>
          <t>Verify against product UX/business rules before exposing</t>
        </is>
      </c>
    </row>
    <row r="1112">
      <c r="A1112" t="inlineStr">
        <is>
          <t>Kelistrikan</t>
        </is>
      </c>
      <c r="B1112" t="inlineStr">
        <is>
          <t>G34</t>
        </is>
      </c>
      <c r="C1112" t="inlineStr">
        <is>
          <t>unit</t>
        </is>
      </c>
      <c r="D1112" t="n">
        <v>24000</v>
      </c>
      <c r="E1112" t="inlineStr"/>
      <c r="F1112" t="inlineStr">
        <is>
          <t>Review</t>
        </is>
      </c>
      <c r="G1112" t="inlineStr">
        <is>
          <t>Verify against product UX/business rules before exposing</t>
        </is>
      </c>
    </row>
    <row r="1113">
      <c r="A1113" t="inlineStr">
        <is>
          <t>Kelistrikan</t>
        </is>
      </c>
      <c r="B1113" t="inlineStr">
        <is>
          <t>C35</t>
        </is>
      </c>
      <c r="C1113" t="inlineStr"/>
      <c r="D1113" t="n">
        <v>7</v>
      </c>
      <c r="E1113" t="inlineStr">
        <is>
          <t>unit</t>
        </is>
      </c>
      <c r="F1113" t="inlineStr">
        <is>
          <t>Review</t>
        </is>
      </c>
      <c r="G1113" t="inlineStr">
        <is>
          <t>Verify against product UX/business rules before exposing</t>
        </is>
      </c>
    </row>
    <row r="1114">
      <c r="A1114" t="inlineStr">
        <is>
          <t>Kelistrikan</t>
        </is>
      </c>
      <c r="B1114" t="inlineStr">
        <is>
          <t>G35</t>
        </is>
      </c>
      <c r="C1114" t="inlineStr">
        <is>
          <t>unit</t>
        </is>
      </c>
      <c r="D1114" t="n">
        <v>33000</v>
      </c>
      <c r="E1114" t="inlineStr"/>
      <c r="F1114" t="inlineStr">
        <is>
          <t>Review</t>
        </is>
      </c>
      <c r="G1114" t="inlineStr">
        <is>
          <t>Verify against product UX/business rules before exposing</t>
        </is>
      </c>
    </row>
    <row r="1115">
      <c r="A1115" t="inlineStr">
        <is>
          <t>Kelistrikan</t>
        </is>
      </c>
      <c r="B1115" t="inlineStr">
        <is>
          <t>C36</t>
        </is>
      </c>
      <c r="C1115" t="inlineStr"/>
      <c r="D1115" t="n">
        <v>8</v>
      </c>
      <c r="E1115" t="inlineStr">
        <is>
          <t>unit</t>
        </is>
      </c>
      <c r="F1115" t="inlineStr">
        <is>
          <t>Review</t>
        </is>
      </c>
      <c r="G1115" t="inlineStr">
        <is>
          <t>Verify against product UX/business rules before exposing</t>
        </is>
      </c>
    </row>
    <row r="1116">
      <c r="A1116" t="inlineStr">
        <is>
          <t>Kelistrikan</t>
        </is>
      </c>
      <c r="B1116" t="inlineStr">
        <is>
          <t>G36</t>
        </is>
      </c>
      <c r="C1116" t="inlineStr">
        <is>
          <t>unit</t>
        </is>
      </c>
      <c r="D1116" t="n">
        <v>76000</v>
      </c>
      <c r="E1116" t="inlineStr"/>
      <c r="F1116" t="inlineStr">
        <is>
          <t>Review</t>
        </is>
      </c>
      <c r="G1116" t="inlineStr">
        <is>
          <t>Verify against product UX/business rules before exposing</t>
        </is>
      </c>
    </row>
    <row r="1117">
      <c r="A1117" t="inlineStr">
        <is>
          <t>Kelistrikan</t>
        </is>
      </c>
      <c r="B1117" t="inlineStr">
        <is>
          <t>C37</t>
        </is>
      </c>
      <c r="C1117" t="inlineStr"/>
      <c r="D1117" t="n">
        <v>9</v>
      </c>
      <c r="E1117" t="inlineStr">
        <is>
          <t>unit</t>
        </is>
      </c>
      <c r="F1117" t="inlineStr">
        <is>
          <t>Review</t>
        </is>
      </c>
      <c r="G1117" t="inlineStr">
        <is>
          <t>Verify against product UX/business rules before exposing</t>
        </is>
      </c>
    </row>
    <row r="1118">
      <c r="A1118" t="inlineStr">
        <is>
          <t>Kelistrikan</t>
        </is>
      </c>
      <c r="B1118" t="inlineStr">
        <is>
          <t>G37</t>
        </is>
      </c>
      <c r="C1118" t="inlineStr">
        <is>
          <t>unit</t>
        </is>
      </c>
      <c r="D1118" t="n">
        <v>70000</v>
      </c>
      <c r="E1118" t="inlineStr"/>
      <c r="F1118" t="inlineStr">
        <is>
          <t>Review</t>
        </is>
      </c>
      <c r="G1118" t="inlineStr">
        <is>
          <t>Verify against product UX/business rules before exposing</t>
        </is>
      </c>
    </row>
    <row r="1119">
      <c r="A1119" t="inlineStr">
        <is>
          <t>Kelistrikan</t>
        </is>
      </c>
      <c r="B1119" t="inlineStr">
        <is>
          <t>C38</t>
        </is>
      </c>
      <c r="C1119" t="inlineStr">
        <is>
          <t>Conduit HI 20 mm</t>
        </is>
      </c>
      <c r="D1119" t="n">
        <v>10</v>
      </c>
      <c r="E1119" t="inlineStr">
        <is>
          <t>m¹</t>
        </is>
      </c>
      <c r="F1119" t="inlineStr">
        <is>
          <t>Review</t>
        </is>
      </c>
      <c r="G1119" t="inlineStr">
        <is>
          <t>Verify against product UX/business rules before exposing</t>
        </is>
      </c>
    </row>
    <row r="1120">
      <c r="A1120" t="inlineStr">
        <is>
          <t>Kelistrikan</t>
        </is>
      </c>
      <c r="B1120" t="inlineStr">
        <is>
          <t>G38</t>
        </is>
      </c>
      <c r="C1120" t="inlineStr">
        <is>
          <t>m¹</t>
        </is>
      </c>
      <c r="D1120" t="n">
        <v>4000</v>
      </c>
      <c r="E1120" t="inlineStr"/>
      <c r="F1120" t="inlineStr">
        <is>
          <t>Review</t>
        </is>
      </c>
      <c r="G1120" t="inlineStr">
        <is>
          <t>Verify against product UX/business rules before exposing</t>
        </is>
      </c>
    </row>
    <row r="1121">
      <c r="A1121" t="inlineStr">
        <is>
          <t>Kelistrikan</t>
        </is>
      </c>
      <c r="B1121" t="inlineStr">
        <is>
          <t>C39</t>
        </is>
      </c>
      <c r="C1121" t="inlineStr">
        <is>
          <t>Socket Conduit 20 mm</t>
        </is>
      </c>
      <c r="D1121" t="n">
        <v>11</v>
      </c>
      <c r="E1121" t="inlineStr">
        <is>
          <t>buah</t>
        </is>
      </c>
      <c r="F1121" t="inlineStr">
        <is>
          <t>Review</t>
        </is>
      </c>
      <c r="G1121" t="inlineStr">
        <is>
          <t>Verify against product UX/business rules before exposing</t>
        </is>
      </c>
    </row>
    <row r="1122">
      <c r="A1122" t="inlineStr">
        <is>
          <t>Kelistrikan</t>
        </is>
      </c>
      <c r="B1122" t="inlineStr">
        <is>
          <t>G39</t>
        </is>
      </c>
      <c r="C1122" t="inlineStr">
        <is>
          <t>buah</t>
        </is>
      </c>
      <c r="D1122" t="n">
        <v>700</v>
      </c>
      <c r="E1122" t="inlineStr"/>
      <c r="F1122" t="inlineStr">
        <is>
          <t>Review</t>
        </is>
      </c>
      <c r="G1122" t="inlineStr">
        <is>
          <t>Verify against product UX/business rules before exposing</t>
        </is>
      </c>
    </row>
    <row r="1123">
      <c r="A1123" t="inlineStr">
        <is>
          <t>Kelistrikan</t>
        </is>
      </c>
      <c r="B1123" t="inlineStr">
        <is>
          <t>C40</t>
        </is>
      </c>
      <c r="C1123" t="inlineStr">
        <is>
          <t>Klem 20 mm</t>
        </is>
      </c>
      <c r="D1123" t="n">
        <v>12</v>
      </c>
      <c r="E1123" t="inlineStr">
        <is>
          <t>buah</t>
        </is>
      </c>
      <c r="F1123" t="inlineStr">
        <is>
          <t>Review</t>
        </is>
      </c>
      <c r="G1123" t="inlineStr">
        <is>
          <t>Verify against product UX/business rules before exposing</t>
        </is>
      </c>
    </row>
    <row r="1124">
      <c r="A1124" t="inlineStr">
        <is>
          <t>Kelistrikan</t>
        </is>
      </c>
      <c r="B1124" t="inlineStr">
        <is>
          <t>G40</t>
        </is>
      </c>
      <c r="C1124" t="inlineStr">
        <is>
          <t>buah</t>
        </is>
      </c>
      <c r="D1124" t="n">
        <v>298</v>
      </c>
      <c r="E1124" t="inlineStr"/>
      <c r="F1124" t="inlineStr">
        <is>
          <t>Review</t>
        </is>
      </c>
      <c r="G1124" t="inlineStr">
        <is>
          <t>Verify against product UX/business rules before exposing</t>
        </is>
      </c>
    </row>
    <row r="1125">
      <c r="A1125" t="inlineStr">
        <is>
          <t>Kelistrikan</t>
        </is>
      </c>
      <c r="B1125" t="inlineStr">
        <is>
          <t>C41</t>
        </is>
      </c>
      <c r="C1125" t="inlineStr">
        <is>
          <t>Elbow</t>
        </is>
      </c>
      <c r="D1125" t="n">
        <v>13</v>
      </c>
      <c r="E1125" t="inlineStr">
        <is>
          <t>buah</t>
        </is>
      </c>
      <c r="F1125" t="inlineStr">
        <is>
          <t>Review</t>
        </is>
      </c>
      <c r="G1125" t="inlineStr">
        <is>
          <t>Verify against product UX/business rules before exposing</t>
        </is>
      </c>
    </row>
    <row r="1126">
      <c r="A1126" t="inlineStr">
        <is>
          <t>Kelistrikan</t>
        </is>
      </c>
      <c r="B1126" t="inlineStr">
        <is>
          <t>G41</t>
        </is>
      </c>
      <c r="C1126" t="inlineStr">
        <is>
          <t>buah</t>
        </is>
      </c>
      <c r="D1126" t="n">
        <v>550</v>
      </c>
      <c r="E1126" t="inlineStr"/>
      <c r="F1126" t="inlineStr">
        <is>
          <t>Review</t>
        </is>
      </c>
      <c r="G1126" t="inlineStr">
        <is>
          <t>Verify against product UX/business rules before exposing</t>
        </is>
      </c>
    </row>
    <row r="1127">
      <c r="A1127" t="inlineStr">
        <is>
          <t>Kelistrikan</t>
        </is>
      </c>
      <c r="B1127" t="inlineStr">
        <is>
          <t>C42</t>
        </is>
      </c>
      <c r="C1127" t="inlineStr">
        <is>
          <t>T Dus</t>
        </is>
      </c>
      <c r="D1127" t="n">
        <v>14</v>
      </c>
      <c r="E1127" t="inlineStr">
        <is>
          <t>buah</t>
        </is>
      </c>
      <c r="F1127" t="inlineStr">
        <is>
          <t>Review</t>
        </is>
      </c>
      <c r="G1127" t="inlineStr">
        <is>
          <t>Verify against product UX/business rules before exposing</t>
        </is>
      </c>
    </row>
    <row r="1128">
      <c r="A1128" t="inlineStr">
        <is>
          <t>Kelistrikan</t>
        </is>
      </c>
      <c r="B1128" t="inlineStr">
        <is>
          <t>G42</t>
        </is>
      </c>
      <c r="C1128" t="inlineStr">
        <is>
          <t>buah</t>
        </is>
      </c>
      <c r="D1128" t="n">
        <v>4000</v>
      </c>
      <c r="E1128" t="inlineStr"/>
      <c r="F1128" t="inlineStr">
        <is>
          <t>Review</t>
        </is>
      </c>
      <c r="G1128" t="inlineStr">
        <is>
          <t>Verify against product UX/business rules before exposing</t>
        </is>
      </c>
    </row>
    <row r="1129">
      <c r="A1129" t="inlineStr">
        <is>
          <t>Kelistrikan</t>
        </is>
      </c>
      <c r="B1129" t="inlineStr">
        <is>
          <t>C43</t>
        </is>
      </c>
      <c r="C1129" t="inlineStr">
        <is>
          <t>Lasdop</t>
        </is>
      </c>
      <c r="D1129" t="n">
        <v>15</v>
      </c>
      <c r="E1129" t="inlineStr">
        <is>
          <t>buah</t>
        </is>
      </c>
      <c r="F1129" t="inlineStr">
        <is>
          <t>Review</t>
        </is>
      </c>
      <c r="G1129" t="inlineStr">
        <is>
          <t>Verify against product UX/business rules before exposing</t>
        </is>
      </c>
    </row>
    <row r="1130">
      <c r="A1130" t="inlineStr">
        <is>
          <t>Kelistrikan</t>
        </is>
      </c>
      <c r="B1130" t="inlineStr">
        <is>
          <t>G43</t>
        </is>
      </c>
      <c r="C1130" t="inlineStr">
        <is>
          <t>buah</t>
        </is>
      </c>
      <c r="D1130" t="n">
        <v>580</v>
      </c>
      <c r="E1130" t="inlineStr"/>
      <c r="F1130" t="inlineStr">
        <is>
          <t>Review</t>
        </is>
      </c>
      <c r="G1130" t="inlineStr">
        <is>
          <t>Verify against product UX/business rules before exposing</t>
        </is>
      </c>
    </row>
    <row r="1131">
      <c r="A1131" t="inlineStr">
        <is>
          <t>Kelistrikan</t>
        </is>
      </c>
      <c r="B1131" t="inlineStr">
        <is>
          <t>C44</t>
        </is>
      </c>
      <c r="C1131" t="inlineStr">
        <is>
          <t>Grounding Rod Gip 1"(2m)</t>
        </is>
      </c>
      <c r="D1131" t="n">
        <v>16</v>
      </c>
      <c r="E1131" t="inlineStr">
        <is>
          <t>unit</t>
        </is>
      </c>
      <c r="F1131" t="inlineStr">
        <is>
          <t>Review</t>
        </is>
      </c>
      <c r="G1131" t="inlineStr">
        <is>
          <t>Verify against product UX/business rules before exposing</t>
        </is>
      </c>
    </row>
    <row r="1132">
      <c r="A1132" t="inlineStr">
        <is>
          <t>Kelistrikan</t>
        </is>
      </c>
      <c r="B1132" t="inlineStr">
        <is>
          <t>G44</t>
        </is>
      </c>
      <c r="C1132" t="inlineStr">
        <is>
          <t>unit</t>
        </is>
      </c>
      <c r="D1132" t="n">
        <v>285000</v>
      </c>
      <c r="E1132" t="inlineStr"/>
      <c r="F1132" t="inlineStr">
        <is>
          <t>Review</t>
        </is>
      </c>
      <c r="G1132" t="inlineStr">
        <is>
          <t>Verify against product UX/business rules before exposing</t>
        </is>
      </c>
    </row>
    <row r="1133">
      <c r="A1133" t="inlineStr">
        <is>
          <t>Instalasi Air Bersih</t>
        </is>
      </c>
      <c r="B1133" t="inlineStr">
        <is>
          <t>E8</t>
        </is>
      </c>
      <c r="C1133" t="inlineStr">
        <is>
          <t>P | Panjang bangunan | m</t>
        </is>
      </c>
      <c r="D1133" t="n">
        <v>12</v>
      </c>
      <c r="E1133" t="inlineStr">
        <is>
          <t>m</t>
        </is>
      </c>
      <c r="F1133" t="inlineStr">
        <is>
          <t>Likely input</t>
        </is>
      </c>
      <c r="G1133" t="inlineStr">
        <is>
          <t>Verify against product UX/business rules before exposing</t>
        </is>
      </c>
    </row>
    <row r="1134">
      <c r="A1134" t="inlineStr">
        <is>
          <t>Instalasi Air Bersih</t>
        </is>
      </c>
      <c r="B1134" t="inlineStr">
        <is>
          <t>J8</t>
        </is>
      </c>
      <c r="C1134" t="inlineStr">
        <is>
          <t>Tangki Air/Toren | unit</t>
        </is>
      </c>
      <c r="D1134" t="n">
        <v>1</v>
      </c>
      <c r="E1134" t="inlineStr">
        <is>
          <t>unit</t>
        </is>
      </c>
      <c r="F1134" t="inlineStr">
        <is>
          <t>Likely input</t>
        </is>
      </c>
      <c r="G1134" t="inlineStr">
        <is>
          <t>Verify against product UX/business rules before exposing</t>
        </is>
      </c>
    </row>
    <row r="1135">
      <c r="A1135" t="inlineStr">
        <is>
          <t>Instalasi Air Bersih</t>
        </is>
      </c>
      <c r="B1135" t="inlineStr">
        <is>
          <t>E9</t>
        </is>
      </c>
      <c r="C1135" t="inlineStr">
        <is>
          <t>L | Lebar bangunan | m</t>
        </is>
      </c>
      <c r="D1135" t="n">
        <v>9</v>
      </c>
      <c r="E1135" t="inlineStr">
        <is>
          <t>m</t>
        </is>
      </c>
      <c r="F1135" t="inlineStr">
        <is>
          <t>Likely input</t>
        </is>
      </c>
      <c r="G1135" t="inlineStr">
        <is>
          <t>Verify against product UX/business rules before exposing</t>
        </is>
      </c>
    </row>
    <row r="1136">
      <c r="A1136" t="inlineStr">
        <is>
          <t>Instalasi Air Bersih</t>
        </is>
      </c>
      <c r="B1136" t="inlineStr">
        <is>
          <t>J9</t>
        </is>
      </c>
      <c r="C1136" t="inlineStr">
        <is>
          <t>Pompa Air | unit</t>
        </is>
      </c>
      <c r="D1136" t="n">
        <v>1</v>
      </c>
      <c r="E1136" t="inlineStr">
        <is>
          <t>unit</t>
        </is>
      </c>
      <c r="F1136" t="inlineStr">
        <is>
          <t>Likely input</t>
        </is>
      </c>
      <c r="G1136" t="inlineStr">
        <is>
          <t>Verify against product UX/business rules before exposing</t>
        </is>
      </c>
    </row>
    <row r="1137">
      <c r="A1137" t="inlineStr">
        <is>
          <t>Instalasi Air Bersih</t>
        </is>
      </c>
      <c r="B1137" t="inlineStr">
        <is>
          <t>E10</t>
        </is>
      </c>
      <c r="C1137" t="inlineStr">
        <is>
          <t>Meteran Air | unit</t>
        </is>
      </c>
      <c r="D1137" t="n">
        <v>1</v>
      </c>
      <c r="E1137" t="inlineStr">
        <is>
          <t>unit</t>
        </is>
      </c>
      <c r="F1137" t="inlineStr">
        <is>
          <t>Likely input</t>
        </is>
      </c>
      <c r="G1137" t="inlineStr">
        <is>
          <t>Verify against product UX/business rules before exposing</t>
        </is>
      </c>
    </row>
    <row r="1138">
      <c r="A1138" t="inlineStr">
        <is>
          <t>Instalasi Air Bersih</t>
        </is>
      </c>
      <c r="B1138" t="inlineStr">
        <is>
          <t>J10</t>
        </is>
      </c>
      <c r="C1138" t="inlineStr">
        <is>
          <t>Bak Cuci Piring | unit</t>
        </is>
      </c>
      <c r="D1138" t="n">
        <v>1</v>
      </c>
      <c r="E1138" t="inlineStr">
        <is>
          <t>unit</t>
        </is>
      </c>
      <c r="F1138" t="inlineStr">
        <is>
          <t>Likely input</t>
        </is>
      </c>
      <c r="G1138" t="inlineStr">
        <is>
          <t>Verify against product UX/business rules before exposing</t>
        </is>
      </c>
    </row>
    <row r="1139">
      <c r="A1139" t="inlineStr">
        <is>
          <t>Instalasi Air Bersih</t>
        </is>
      </c>
      <c r="B1139" t="inlineStr">
        <is>
          <t>E11</t>
        </is>
      </c>
      <c r="C1139" t="inlineStr">
        <is>
          <t>Keran Air Standar | buah</t>
        </is>
      </c>
      <c r="D1139" t="n">
        <v>5</v>
      </c>
      <c r="E1139" t="inlineStr">
        <is>
          <t>buah</t>
        </is>
      </c>
      <c r="F1139" t="inlineStr">
        <is>
          <t>Likely input</t>
        </is>
      </c>
      <c r="G1139" t="inlineStr">
        <is>
          <t>Verify against product UX/business rules before exposing</t>
        </is>
      </c>
    </row>
    <row r="1140">
      <c r="A1140" t="inlineStr">
        <is>
          <t>Instalasi Air Bersih</t>
        </is>
      </c>
      <c r="B1140" t="inlineStr">
        <is>
          <t>J11</t>
        </is>
      </c>
      <c r="C1140" t="inlineStr">
        <is>
          <t>Jumlah Wastafel | unit</t>
        </is>
      </c>
      <c r="D1140" t="n">
        <v>1</v>
      </c>
      <c r="E1140" t="inlineStr">
        <is>
          <t>unit</t>
        </is>
      </c>
      <c r="F1140" t="inlineStr">
        <is>
          <t>Likely input</t>
        </is>
      </c>
      <c r="G1140" t="inlineStr">
        <is>
          <t>Verify against product UX/business rules before exposing</t>
        </is>
      </c>
    </row>
    <row r="1141">
      <c r="A1141" t="inlineStr">
        <is>
          <t>Instalasi Air Bersih</t>
        </is>
      </c>
      <c r="B1141" t="inlineStr">
        <is>
          <t>J12</t>
        </is>
      </c>
      <c r="C1141" t="inlineStr">
        <is>
          <t>Ball Velve 1/2 Inch | buah</t>
        </is>
      </c>
      <c r="D1141" t="n">
        <v>1</v>
      </c>
      <c r="E1141" t="inlineStr">
        <is>
          <t>buah</t>
        </is>
      </c>
      <c r="F1141" t="inlineStr">
        <is>
          <t>Likely input</t>
        </is>
      </c>
      <c r="G1141" t="inlineStr">
        <is>
          <t>Verify against product UX/business rules before exposing</t>
        </is>
      </c>
    </row>
    <row r="1142">
      <c r="A1142" t="inlineStr">
        <is>
          <t>Instalasi Air Bersih</t>
        </is>
      </c>
      <c r="B1142" t="inlineStr">
        <is>
          <t>J13</t>
        </is>
      </c>
      <c r="C1142" t="inlineStr">
        <is>
          <t>Ball Velve 3/4 Inch | buah</t>
        </is>
      </c>
      <c r="D1142" t="n">
        <v>1</v>
      </c>
      <c r="E1142" t="inlineStr">
        <is>
          <t>buah</t>
        </is>
      </c>
      <c r="F1142" t="inlineStr">
        <is>
          <t>Likely input</t>
        </is>
      </c>
      <c r="G1142" t="inlineStr">
        <is>
          <t>Verify against product UX/business rules before exposing</t>
        </is>
      </c>
    </row>
    <row r="1143">
      <c r="A1143" t="inlineStr">
        <is>
          <t>Instalasi Air Bersih</t>
        </is>
      </c>
      <c r="B1143" t="inlineStr">
        <is>
          <t>E15</t>
        </is>
      </c>
      <c r="C1143" t="inlineStr">
        <is>
          <t>Jumlah Tingkat | Lantai</t>
        </is>
      </c>
      <c r="D1143" t="n">
        <v>1</v>
      </c>
      <c r="E1143" t="inlineStr"/>
      <c r="F1143" t="inlineStr">
        <is>
          <t>Likely input</t>
        </is>
      </c>
      <c r="G1143" t="inlineStr">
        <is>
          <t>Verify against product UX/business rules before exposing</t>
        </is>
      </c>
    </row>
    <row r="1144">
      <c r="A1144" t="inlineStr">
        <is>
          <t>Instalasi Air Bersih</t>
        </is>
      </c>
      <c r="B1144" t="inlineStr">
        <is>
          <t>B23</t>
        </is>
      </c>
      <c r="C1144" t="inlineStr">
        <is>
          <t>Pekerja</t>
        </is>
      </c>
      <c r="D1144" t="n">
        <v>1</v>
      </c>
      <c r="E1144" t="inlineStr"/>
      <c r="F1144" t="inlineStr">
        <is>
          <t>Likely input</t>
        </is>
      </c>
      <c r="G1144" t="inlineStr">
        <is>
          <t>Verify against product UX/business rules before exposing</t>
        </is>
      </c>
    </row>
    <row r="1145">
      <c r="A1145" t="inlineStr">
        <is>
          <t>Instalasi Air Bersih</t>
        </is>
      </c>
      <c r="B1145" t="inlineStr">
        <is>
          <t>C23</t>
        </is>
      </c>
      <c r="C1145" t="inlineStr">
        <is>
          <t>Pekerja</t>
        </is>
      </c>
      <c r="D1145" t="n">
        <v>1</v>
      </c>
      <c r="E1145" t="inlineStr">
        <is>
          <t>OH</t>
        </is>
      </c>
      <c r="F1145" t="inlineStr">
        <is>
          <t>Likely input</t>
        </is>
      </c>
      <c r="G1145" t="inlineStr">
        <is>
          <t>Verify against product UX/business rules before exposing</t>
        </is>
      </c>
    </row>
    <row r="1146">
      <c r="A1146" t="inlineStr">
        <is>
          <t>Instalasi Air Bersih</t>
        </is>
      </c>
      <c r="B1146" t="inlineStr">
        <is>
          <t>G23</t>
        </is>
      </c>
      <c r="C1146" t="inlineStr">
        <is>
          <t>OH</t>
        </is>
      </c>
      <c r="D1146" t="n">
        <v>100000</v>
      </c>
      <c r="E1146" t="inlineStr"/>
      <c r="F1146" t="inlineStr">
        <is>
          <t>Likely input</t>
        </is>
      </c>
      <c r="G1146" t="inlineStr">
        <is>
          <t>Verify against product UX/business rules before exposing</t>
        </is>
      </c>
    </row>
    <row r="1147">
      <c r="A1147" t="inlineStr">
        <is>
          <t>Instalasi Air Bersih</t>
        </is>
      </c>
      <c r="B1147" t="inlineStr">
        <is>
          <t>B24</t>
        </is>
      </c>
      <c r="C1147" t="inlineStr">
        <is>
          <t>Tukang</t>
        </is>
      </c>
      <c r="D1147" t="n">
        <v>1</v>
      </c>
      <c r="E1147" t="inlineStr"/>
      <c r="F1147" t="inlineStr">
        <is>
          <t>Likely input</t>
        </is>
      </c>
      <c r="G1147" t="inlineStr">
        <is>
          <t>Verify against product UX/business rules before exposing</t>
        </is>
      </c>
    </row>
    <row r="1148">
      <c r="A1148" t="inlineStr">
        <is>
          <t>Instalasi Air Bersih</t>
        </is>
      </c>
      <c r="B1148" t="inlineStr">
        <is>
          <t>C24</t>
        </is>
      </c>
      <c r="C1148" t="inlineStr">
        <is>
          <t>Tukang</t>
        </is>
      </c>
      <c r="D1148" t="n">
        <v>2</v>
      </c>
      <c r="E1148" t="inlineStr">
        <is>
          <t>OH</t>
        </is>
      </c>
      <c r="F1148" t="inlineStr">
        <is>
          <t>Likely input</t>
        </is>
      </c>
      <c r="G1148" t="inlineStr">
        <is>
          <t>Verify against product UX/business rules before exposing</t>
        </is>
      </c>
    </row>
    <row r="1149">
      <c r="A1149" t="inlineStr">
        <is>
          <t>Instalasi Air Bersih</t>
        </is>
      </c>
      <c r="B1149" t="inlineStr">
        <is>
          <t>G24</t>
        </is>
      </c>
      <c r="C1149" t="inlineStr">
        <is>
          <t>OH</t>
        </is>
      </c>
      <c r="D1149" t="n">
        <v>145000</v>
      </c>
      <c r="E1149" t="inlineStr"/>
      <c r="F1149" t="inlineStr">
        <is>
          <t>Likely input</t>
        </is>
      </c>
      <c r="G1149" t="inlineStr">
        <is>
          <t>Verify against product UX/business rules before exposing</t>
        </is>
      </c>
    </row>
    <row r="1150">
      <c r="A1150" t="inlineStr">
        <is>
          <t>Instalasi Air Bersih</t>
        </is>
      </c>
      <c r="B1150" t="inlineStr">
        <is>
          <t>B25</t>
        </is>
      </c>
      <c r="C1150" t="inlineStr">
        <is>
          <t>Kepala Tukang</t>
        </is>
      </c>
      <c r="D1150" t="n">
        <v>1</v>
      </c>
      <c r="E1150" t="inlineStr"/>
      <c r="F1150" t="inlineStr">
        <is>
          <t>Likely input</t>
        </is>
      </c>
      <c r="G1150" t="inlineStr">
        <is>
          <t>Verify against product UX/business rules before exposing</t>
        </is>
      </c>
    </row>
    <row r="1151">
      <c r="A1151" t="inlineStr">
        <is>
          <t>Instalasi Air Bersih</t>
        </is>
      </c>
      <c r="B1151" t="inlineStr">
        <is>
          <t>C25</t>
        </is>
      </c>
      <c r="C1151" t="inlineStr">
        <is>
          <t>Kepala Tukang</t>
        </is>
      </c>
      <c r="D1151" t="n">
        <v>3</v>
      </c>
      <c r="E1151" t="inlineStr">
        <is>
          <t>OH</t>
        </is>
      </c>
      <c r="F1151" t="inlineStr">
        <is>
          <t>Likely input</t>
        </is>
      </c>
      <c r="G1151" t="inlineStr">
        <is>
          <t>Verify against product UX/business rules before exposing</t>
        </is>
      </c>
    </row>
    <row r="1152">
      <c r="A1152" t="inlineStr">
        <is>
          <t>Instalasi Air Bersih</t>
        </is>
      </c>
      <c r="B1152" t="inlineStr">
        <is>
          <t>G25</t>
        </is>
      </c>
      <c r="C1152" t="inlineStr">
        <is>
          <t>OH</t>
        </is>
      </c>
      <c r="D1152" t="n">
        <v>175000</v>
      </c>
      <c r="E1152" t="inlineStr"/>
      <c r="F1152" t="inlineStr">
        <is>
          <t>Likely input</t>
        </is>
      </c>
      <c r="G1152" t="inlineStr">
        <is>
          <t>Verify against product UX/business rules before exposing</t>
        </is>
      </c>
    </row>
    <row r="1153">
      <c r="A1153" t="inlineStr">
        <is>
          <t>Instalasi Air Bersih</t>
        </is>
      </c>
      <c r="B1153" t="inlineStr">
        <is>
          <t>B26</t>
        </is>
      </c>
      <c r="C1153" t="inlineStr">
        <is>
          <t>Mandor</t>
        </is>
      </c>
      <c r="D1153" t="n">
        <v>1</v>
      </c>
      <c r="E1153" t="inlineStr"/>
      <c r="F1153" t="inlineStr">
        <is>
          <t>Review</t>
        </is>
      </c>
      <c r="G1153" t="inlineStr">
        <is>
          <t>Verify against product UX/business rules before exposing</t>
        </is>
      </c>
    </row>
    <row r="1154">
      <c r="A1154" t="inlineStr">
        <is>
          <t>Instalasi Air Bersih</t>
        </is>
      </c>
      <c r="B1154" t="inlineStr">
        <is>
          <t>C26</t>
        </is>
      </c>
      <c r="C1154" t="inlineStr">
        <is>
          <t>Mandor</t>
        </is>
      </c>
      <c r="D1154" t="n">
        <v>4</v>
      </c>
      <c r="E1154" t="inlineStr">
        <is>
          <t>OH</t>
        </is>
      </c>
      <c r="F1154" t="inlineStr">
        <is>
          <t>Review</t>
        </is>
      </c>
      <c r="G1154" t="inlineStr">
        <is>
          <t>Verify against product UX/business rules before exposing</t>
        </is>
      </c>
    </row>
    <row r="1155">
      <c r="A1155" t="inlineStr">
        <is>
          <t>Instalasi Air Bersih</t>
        </is>
      </c>
      <c r="B1155" t="inlineStr">
        <is>
          <t>G26</t>
        </is>
      </c>
      <c r="C1155" t="inlineStr">
        <is>
          <t>OH</t>
        </is>
      </c>
      <c r="D1155" t="n">
        <v>200000</v>
      </c>
      <c r="E1155" t="inlineStr"/>
      <c r="F1155" t="inlineStr">
        <is>
          <t>Review</t>
        </is>
      </c>
      <c r="G1155" t="inlineStr">
        <is>
          <t>Verify against product UX/business rules before exposing</t>
        </is>
      </c>
    </row>
    <row r="1156">
      <c r="A1156" t="inlineStr">
        <is>
          <t>Instalasi Air Bersih</t>
        </is>
      </c>
      <c r="B1156" t="inlineStr">
        <is>
          <t>C29</t>
        </is>
      </c>
      <c r="C1156" t="inlineStr">
        <is>
          <t>Meteran Air 3/4" (20mm)</t>
        </is>
      </c>
      <c r="D1156" t="n">
        <v>1</v>
      </c>
      <c r="E1156" t="inlineStr">
        <is>
          <t>unit</t>
        </is>
      </c>
      <c r="F1156" t="inlineStr">
        <is>
          <t>Review</t>
        </is>
      </c>
      <c r="G1156" t="inlineStr">
        <is>
          <t>Verify against product UX/business rules before exposing</t>
        </is>
      </c>
    </row>
    <row r="1157">
      <c r="A1157" t="inlineStr">
        <is>
          <t>Instalasi Air Bersih</t>
        </is>
      </c>
      <c r="B1157" t="inlineStr">
        <is>
          <t>G29</t>
        </is>
      </c>
      <c r="C1157" t="inlineStr">
        <is>
          <t>unit</t>
        </is>
      </c>
      <c r="D1157" t="n">
        <v>655914</v>
      </c>
      <c r="E1157" t="inlineStr"/>
      <c r="F1157" t="inlineStr">
        <is>
          <t>Review</t>
        </is>
      </c>
      <c r="G1157" t="inlineStr">
        <is>
          <t>Verify against product UX/business rules before exposing</t>
        </is>
      </c>
    </row>
    <row r="1158">
      <c r="A1158" t="inlineStr">
        <is>
          <t>Instalasi Air Bersih</t>
        </is>
      </c>
      <c r="B1158" t="inlineStr">
        <is>
          <t>C30</t>
        </is>
      </c>
      <c r="C1158" t="inlineStr">
        <is>
          <t>Pipa PVC 1/2" + aksesoris</t>
        </is>
      </c>
      <c r="D1158" t="n">
        <v>2</v>
      </c>
      <c r="E1158" t="inlineStr">
        <is>
          <t>m¹</t>
        </is>
      </c>
      <c r="F1158" t="inlineStr">
        <is>
          <t>Review</t>
        </is>
      </c>
      <c r="G1158" t="inlineStr">
        <is>
          <t>Verify against product UX/business rules before exposing</t>
        </is>
      </c>
    </row>
    <row r="1159">
      <c r="A1159" t="inlineStr">
        <is>
          <t>Instalasi Air Bersih</t>
        </is>
      </c>
      <c r="B1159" t="inlineStr">
        <is>
          <t>G30</t>
        </is>
      </c>
      <c r="C1159" t="inlineStr">
        <is>
          <t>m¹</t>
        </is>
      </c>
      <c r="D1159" t="n">
        <v>7100</v>
      </c>
      <c r="E1159" t="inlineStr"/>
      <c r="F1159" t="inlineStr">
        <is>
          <t>Review</t>
        </is>
      </c>
      <c r="G1159" t="inlineStr">
        <is>
          <t>Verify against product UX/business rules before exposing</t>
        </is>
      </c>
    </row>
    <row r="1160">
      <c r="A1160" t="inlineStr">
        <is>
          <t>Instalasi Air Bersih</t>
        </is>
      </c>
      <c r="B1160" t="inlineStr">
        <is>
          <t>C31</t>
        </is>
      </c>
      <c r="C1160" t="inlineStr">
        <is>
          <t>Pipa PVC 3/4" + aksesoris</t>
        </is>
      </c>
      <c r="D1160" t="n">
        <v>3</v>
      </c>
      <c r="E1160" t="inlineStr">
        <is>
          <t>m¹</t>
        </is>
      </c>
      <c r="F1160" t="inlineStr">
        <is>
          <t>Review</t>
        </is>
      </c>
      <c r="G1160" t="inlineStr">
        <is>
          <t>Verify against product UX/business rules before exposing</t>
        </is>
      </c>
    </row>
    <row r="1161">
      <c r="A1161" t="inlineStr">
        <is>
          <t>Instalasi Air Bersih</t>
        </is>
      </c>
      <c r="B1161" t="inlineStr">
        <is>
          <t>G31</t>
        </is>
      </c>
      <c r="C1161" t="inlineStr">
        <is>
          <t>m¹</t>
        </is>
      </c>
      <c r="D1161" t="n">
        <v>9300</v>
      </c>
      <c r="E1161" t="inlineStr"/>
      <c r="F1161" t="inlineStr">
        <is>
          <t>Review</t>
        </is>
      </c>
      <c r="G1161" t="inlineStr">
        <is>
          <t>Verify against product UX/business rules before exposing</t>
        </is>
      </c>
    </row>
    <row r="1162">
      <c r="A1162" t="inlineStr">
        <is>
          <t>Instalasi Air Bersih</t>
        </is>
      </c>
      <c r="B1162" t="inlineStr">
        <is>
          <t>C32</t>
        </is>
      </c>
      <c r="C1162" t="inlineStr"/>
      <c r="D1162" t="n">
        <v>4</v>
      </c>
      <c r="E1162" t="inlineStr">
        <is>
          <t>buah</t>
        </is>
      </c>
      <c r="F1162" t="inlineStr">
        <is>
          <t>Review</t>
        </is>
      </c>
      <c r="G1162" t="inlineStr">
        <is>
          <t>Verify against product UX/business rules before exposing</t>
        </is>
      </c>
    </row>
    <row r="1163">
      <c r="A1163" t="inlineStr">
        <is>
          <t>Instalasi Air Bersih</t>
        </is>
      </c>
      <c r="B1163" t="inlineStr">
        <is>
          <t>G32</t>
        </is>
      </c>
      <c r="C1163" t="inlineStr">
        <is>
          <t>buah</t>
        </is>
      </c>
      <c r="D1163" t="n">
        <v>25000</v>
      </c>
      <c r="E1163" t="inlineStr"/>
      <c r="F1163" t="inlineStr">
        <is>
          <t>Review</t>
        </is>
      </c>
      <c r="G1163" t="inlineStr">
        <is>
          <t>Verify against product UX/business rules before exposing</t>
        </is>
      </c>
    </row>
    <row r="1164">
      <c r="A1164" t="inlineStr">
        <is>
          <t>Instalasi Air Bersih</t>
        </is>
      </c>
      <c r="B1164" t="inlineStr">
        <is>
          <t>C33</t>
        </is>
      </c>
      <c r="C1164" t="inlineStr"/>
      <c r="D1164" t="n">
        <v>5</v>
      </c>
      <c r="E1164" t="inlineStr">
        <is>
          <t>buah</t>
        </is>
      </c>
      <c r="F1164" t="inlineStr">
        <is>
          <t>Review</t>
        </is>
      </c>
      <c r="G1164" t="inlineStr">
        <is>
          <t>Verify against product UX/business rules before exposing</t>
        </is>
      </c>
    </row>
    <row r="1165">
      <c r="A1165" t="inlineStr">
        <is>
          <t>Instalasi Air Bersih</t>
        </is>
      </c>
      <c r="B1165" t="inlineStr">
        <is>
          <t>E33</t>
        </is>
      </c>
      <c r="C1165" t="inlineStr">
        <is>
          <t>buah</t>
        </is>
      </c>
      <c r="D1165" t="n">
        <v>1</v>
      </c>
      <c r="E1165" t="inlineStr">
        <is>
          <t>buah</t>
        </is>
      </c>
      <c r="F1165" t="inlineStr">
        <is>
          <t>Review</t>
        </is>
      </c>
      <c r="G1165" t="inlineStr">
        <is>
          <t>Verify against product UX/business rules before exposing</t>
        </is>
      </c>
    </row>
    <row r="1166">
      <c r="A1166" t="inlineStr">
        <is>
          <t>Instalasi Air Bersih</t>
        </is>
      </c>
      <c r="B1166" t="inlineStr">
        <is>
          <t>G33</t>
        </is>
      </c>
      <c r="C1166" t="inlineStr">
        <is>
          <t>buah</t>
        </is>
      </c>
      <c r="D1166" t="n">
        <v>36750</v>
      </c>
      <c r="E1166" t="inlineStr"/>
      <c r="F1166" t="inlineStr">
        <is>
          <t>Review</t>
        </is>
      </c>
      <c r="G1166" t="inlineStr">
        <is>
          <t>Verify against product UX/business rules before exposing</t>
        </is>
      </c>
    </row>
    <row r="1167">
      <c r="A1167" t="inlineStr">
        <is>
          <t>Instalasi Air Bersih</t>
        </is>
      </c>
      <c r="B1167" t="inlineStr">
        <is>
          <t>C34</t>
        </is>
      </c>
      <c r="C1167" t="inlineStr">
        <is>
          <t>Toren Air (0,7 m3)</t>
        </is>
      </c>
      <c r="D1167" t="n">
        <v>6</v>
      </c>
      <c r="E1167" t="inlineStr">
        <is>
          <t>unit</t>
        </is>
      </c>
      <c r="F1167" t="inlineStr">
        <is>
          <t>Review</t>
        </is>
      </c>
      <c r="G1167" t="inlineStr">
        <is>
          <t>Verify against product UX/business rules before exposing</t>
        </is>
      </c>
    </row>
    <row r="1168">
      <c r="A1168" t="inlineStr">
        <is>
          <t>Instalasi Air Bersih</t>
        </is>
      </c>
      <c r="B1168" t="inlineStr">
        <is>
          <t>E34</t>
        </is>
      </c>
      <c r="C1168" t="inlineStr">
        <is>
          <t>Toren Air (0,7 m3) | unit</t>
        </is>
      </c>
      <c r="D1168" t="n">
        <v>1</v>
      </c>
      <c r="E1168" t="inlineStr">
        <is>
          <t>unit</t>
        </is>
      </c>
      <c r="F1168" t="inlineStr">
        <is>
          <t>Review</t>
        </is>
      </c>
      <c r="G1168" t="inlineStr">
        <is>
          <t>Verify against product UX/business rules before exposing</t>
        </is>
      </c>
    </row>
    <row r="1169">
      <c r="A1169" t="inlineStr">
        <is>
          <t>Instalasi Air Bersih</t>
        </is>
      </c>
      <c r="B1169" t="inlineStr">
        <is>
          <t>G34</t>
        </is>
      </c>
      <c r="C1169" t="inlineStr">
        <is>
          <t>unit</t>
        </is>
      </c>
      <c r="D1169" t="n">
        <v>1100000</v>
      </c>
      <c r="E1169" t="inlineStr"/>
      <c r="F1169" t="inlineStr">
        <is>
          <t>Review</t>
        </is>
      </c>
      <c r="G1169" t="inlineStr">
        <is>
          <t>Verify against product UX/business rules before exposing</t>
        </is>
      </c>
    </row>
    <row r="1170">
      <c r="A1170" t="inlineStr">
        <is>
          <t>Instalasi Air Bersih</t>
        </is>
      </c>
      <c r="B1170" t="inlineStr">
        <is>
          <t>C35</t>
        </is>
      </c>
      <c r="C1170" t="inlineStr">
        <is>
          <t>Pompa Lift 80 LPM</t>
        </is>
      </c>
      <c r="D1170" t="n">
        <v>7</v>
      </c>
      <c r="E1170" t="inlineStr">
        <is>
          <t>unit</t>
        </is>
      </c>
      <c r="F1170" t="inlineStr">
        <is>
          <t>Review</t>
        </is>
      </c>
      <c r="G1170" t="inlineStr">
        <is>
          <t>Verify against product UX/business rules before exposing</t>
        </is>
      </c>
    </row>
    <row r="1171">
      <c r="A1171" t="inlineStr">
        <is>
          <t>Instalasi Air Bersih</t>
        </is>
      </c>
      <c r="B1171" t="inlineStr">
        <is>
          <t>G35</t>
        </is>
      </c>
      <c r="C1171" t="inlineStr">
        <is>
          <t>unit</t>
        </is>
      </c>
      <c r="D1171" t="n">
        <v>1245000</v>
      </c>
      <c r="E1171" t="inlineStr"/>
      <c r="F1171" t="inlineStr">
        <is>
          <t>Review</t>
        </is>
      </c>
      <c r="G1171" t="inlineStr">
        <is>
          <t>Verify against product UX/business rules before exposing</t>
        </is>
      </c>
    </row>
    <row r="1172">
      <c r="A1172" t="inlineStr">
        <is>
          <t>Instalasi Air Bersih</t>
        </is>
      </c>
      <c r="B1172" t="inlineStr">
        <is>
          <t>C36</t>
        </is>
      </c>
      <c r="C1172" t="inlineStr">
        <is>
          <t>Keran Air</t>
        </is>
      </c>
      <c r="D1172" t="n">
        <v>8</v>
      </c>
      <c r="E1172" t="inlineStr">
        <is>
          <t>buah</t>
        </is>
      </c>
      <c r="F1172" t="inlineStr">
        <is>
          <t>Review</t>
        </is>
      </c>
      <c r="G1172" t="inlineStr">
        <is>
          <t>Verify against product UX/business rules before exposing</t>
        </is>
      </c>
    </row>
    <row r="1173">
      <c r="A1173" t="inlineStr">
        <is>
          <t>Instalasi Air Bersih</t>
        </is>
      </c>
      <c r="B1173" t="inlineStr">
        <is>
          <t>G36</t>
        </is>
      </c>
      <c r="C1173" t="inlineStr">
        <is>
          <t>buah</t>
        </is>
      </c>
      <c r="D1173" t="n">
        <v>41700</v>
      </c>
      <c r="E1173" t="inlineStr"/>
      <c r="F1173" t="inlineStr">
        <is>
          <t>Review</t>
        </is>
      </c>
      <c r="G1173" t="inlineStr">
        <is>
          <t>Verify against product UX/business rules before exposing</t>
        </is>
      </c>
    </row>
    <row r="1174">
      <c r="A1174" t="inlineStr">
        <is>
          <t>Instalasi Air Bersih</t>
        </is>
      </c>
      <c r="B1174" t="inlineStr">
        <is>
          <t>C37</t>
        </is>
      </c>
      <c r="C1174" t="inlineStr">
        <is>
          <t>Sealtape</t>
        </is>
      </c>
      <c r="D1174" t="n">
        <v>9</v>
      </c>
      <c r="E1174" t="inlineStr">
        <is>
          <t>buah</t>
        </is>
      </c>
      <c r="F1174" t="inlineStr">
        <is>
          <t>Review</t>
        </is>
      </c>
      <c r="G1174" t="inlineStr">
        <is>
          <t>Verify against product UX/business rules before exposing</t>
        </is>
      </c>
    </row>
    <row r="1175">
      <c r="A1175" t="inlineStr">
        <is>
          <t>Instalasi Air Bersih</t>
        </is>
      </c>
      <c r="B1175" t="inlineStr">
        <is>
          <t>G37</t>
        </is>
      </c>
      <c r="C1175" t="inlineStr">
        <is>
          <t>buah</t>
        </is>
      </c>
      <c r="D1175" t="n">
        <v>5700</v>
      </c>
      <c r="E1175" t="inlineStr"/>
      <c r="F1175" t="inlineStr">
        <is>
          <t>Review</t>
        </is>
      </c>
      <c r="G1175" t="inlineStr">
        <is>
          <t>Verify against product UX/business rules before exposing</t>
        </is>
      </c>
    </row>
    <row r="1176">
      <c r="A1176" t="inlineStr">
        <is>
          <t>Instalasi Air Bersih</t>
        </is>
      </c>
      <c r="B1176" t="inlineStr">
        <is>
          <t>C40</t>
        </is>
      </c>
      <c r="C1176" t="inlineStr">
        <is>
          <t>Wastafel</t>
        </is>
      </c>
      <c r="D1176" t="n">
        <v>1</v>
      </c>
      <c r="E1176" t="inlineStr">
        <is>
          <t>buah</t>
        </is>
      </c>
      <c r="F1176" t="inlineStr">
        <is>
          <t>Review</t>
        </is>
      </c>
      <c r="G1176" t="inlineStr">
        <is>
          <t>Verify against product UX/business rules before exposing</t>
        </is>
      </c>
    </row>
    <row r="1177">
      <c r="A1177" t="inlineStr">
        <is>
          <t>Instalasi Air Bersih</t>
        </is>
      </c>
      <c r="B1177" t="inlineStr">
        <is>
          <t>G40</t>
        </is>
      </c>
      <c r="C1177" t="inlineStr">
        <is>
          <t>buah</t>
        </is>
      </c>
      <c r="D1177" t="n">
        <v>325000</v>
      </c>
      <c r="E1177" t="inlineStr"/>
      <c r="F1177" t="inlineStr">
        <is>
          <t>Review</t>
        </is>
      </c>
      <c r="G1177" t="inlineStr">
        <is>
          <t>Verify against product UX/business rules before exposing</t>
        </is>
      </c>
    </row>
    <row r="1178">
      <c r="A1178" t="inlineStr">
        <is>
          <t>Instalasi Air Bersih</t>
        </is>
      </c>
      <c r="B1178" t="inlineStr">
        <is>
          <t>C41</t>
        </is>
      </c>
      <c r="C1178" t="inlineStr">
        <is>
          <t>Semen Portland</t>
        </is>
      </c>
      <c r="D1178" t="n">
        <v>2</v>
      </c>
      <c r="E1178" t="inlineStr">
        <is>
          <t>kg</t>
        </is>
      </c>
      <c r="F1178" t="inlineStr">
        <is>
          <t>Review</t>
        </is>
      </c>
      <c r="G1178" t="inlineStr">
        <is>
          <t>Verify against product UX/business rules before exposing</t>
        </is>
      </c>
    </row>
    <row r="1179">
      <c r="A1179" t="inlineStr">
        <is>
          <t>Instalasi Air Bersih</t>
        </is>
      </c>
      <c r="B1179" t="inlineStr">
        <is>
          <t>G41</t>
        </is>
      </c>
      <c r="C1179" t="inlineStr">
        <is>
          <t>kg</t>
        </is>
      </c>
      <c r="D1179" t="n">
        <v>1300</v>
      </c>
      <c r="E1179" t="inlineStr"/>
      <c r="F1179" t="inlineStr">
        <is>
          <t>Review</t>
        </is>
      </c>
      <c r="G1179" t="inlineStr">
        <is>
          <t>Verify against product UX/business rules before exposing</t>
        </is>
      </c>
    </row>
    <row r="1180">
      <c r="A1180" t="inlineStr">
        <is>
          <t>Instalasi Air Bersih</t>
        </is>
      </c>
      <c r="B1180" t="inlineStr">
        <is>
          <t>C42</t>
        </is>
      </c>
      <c r="C1180" t="inlineStr">
        <is>
          <t>Pasir Pasang</t>
        </is>
      </c>
      <c r="D1180" t="n">
        <v>3</v>
      </c>
      <c r="E1180" t="inlineStr">
        <is>
          <t>m³</t>
        </is>
      </c>
      <c r="F1180" t="inlineStr">
        <is>
          <t>Review</t>
        </is>
      </c>
      <c r="G1180" t="inlineStr">
        <is>
          <t>Verify against product UX/business rules before exposing</t>
        </is>
      </c>
    </row>
    <row r="1181">
      <c r="A1181" t="inlineStr">
        <is>
          <t>Instalasi Air Bersih</t>
        </is>
      </c>
      <c r="B1181" t="inlineStr">
        <is>
          <t>G42</t>
        </is>
      </c>
      <c r="C1181" t="inlineStr">
        <is>
          <t>m³</t>
        </is>
      </c>
      <c r="D1181" t="n">
        <v>275000</v>
      </c>
      <c r="E1181" t="inlineStr"/>
      <c r="F1181" t="inlineStr">
        <is>
          <t>Review</t>
        </is>
      </c>
      <c r="G1181" t="inlineStr">
        <is>
          <t>Verify against product UX/business rules before exposing</t>
        </is>
      </c>
    </row>
    <row r="1182">
      <c r="A1182" t="inlineStr">
        <is>
          <t>Instalasi Air Bersih</t>
        </is>
      </c>
      <c r="B1182" t="inlineStr">
        <is>
          <t>C45</t>
        </is>
      </c>
      <c r="C1182" t="inlineStr">
        <is>
          <t>Bak Cuci Teraso</t>
        </is>
      </c>
      <c r="D1182" t="n">
        <v>1</v>
      </c>
      <c r="E1182" t="inlineStr">
        <is>
          <t>buah</t>
        </is>
      </c>
      <c r="F1182" t="inlineStr">
        <is>
          <t>Review</t>
        </is>
      </c>
      <c r="G1182" t="inlineStr">
        <is>
          <t>Verify against product UX/business rules before exposing</t>
        </is>
      </c>
    </row>
    <row r="1183">
      <c r="A1183" t="inlineStr">
        <is>
          <t>Instalasi Air Bersih</t>
        </is>
      </c>
      <c r="B1183" t="inlineStr">
        <is>
          <t>G45</t>
        </is>
      </c>
      <c r="C1183" t="inlineStr">
        <is>
          <t>buah</t>
        </is>
      </c>
      <c r="D1183" t="n">
        <v>600000</v>
      </c>
      <c r="E1183" t="inlineStr"/>
      <c r="F1183" t="inlineStr">
        <is>
          <t>Review</t>
        </is>
      </c>
      <c r="G1183" t="inlineStr">
        <is>
          <t>Verify against product UX/business rules before exposing</t>
        </is>
      </c>
    </row>
    <row r="1184">
      <c r="A1184" t="inlineStr">
        <is>
          <t>Instalasi Air Bersih</t>
        </is>
      </c>
      <c r="B1184" t="inlineStr">
        <is>
          <t>C46</t>
        </is>
      </c>
      <c r="C1184" t="inlineStr">
        <is>
          <t>Water Drain</t>
        </is>
      </c>
      <c r="D1184" t="n">
        <v>2</v>
      </c>
      <c r="E1184" t="inlineStr">
        <is>
          <t>buah</t>
        </is>
      </c>
      <c r="F1184" t="inlineStr">
        <is>
          <t>Review</t>
        </is>
      </c>
      <c r="G1184" t="inlineStr">
        <is>
          <t>Verify against product UX/business rules before exposing</t>
        </is>
      </c>
    </row>
    <row r="1185">
      <c r="A1185" t="inlineStr">
        <is>
          <t>Instalasi Air Bersih</t>
        </is>
      </c>
      <c r="B1185" t="inlineStr">
        <is>
          <t>G46</t>
        </is>
      </c>
      <c r="C1185" t="inlineStr">
        <is>
          <t>buah</t>
        </is>
      </c>
      <c r="D1185" t="n">
        <v>321000</v>
      </c>
      <c r="E1185" t="inlineStr"/>
      <c r="F1185" t="inlineStr">
        <is>
          <t>Review</t>
        </is>
      </c>
      <c r="G1185" t="inlineStr">
        <is>
          <t>Verify against product UX/business rules before exposing</t>
        </is>
      </c>
    </row>
    <row r="1186">
      <c r="A1186" t="inlineStr">
        <is>
          <t>Instalasi Air Bersih</t>
        </is>
      </c>
      <c r="B1186" t="inlineStr">
        <is>
          <t>C47</t>
        </is>
      </c>
      <c r="C1186" t="inlineStr">
        <is>
          <t>Semen Portland</t>
        </is>
      </c>
      <c r="D1186" t="n">
        <v>3</v>
      </c>
      <c r="E1186" t="inlineStr">
        <is>
          <t>kg</t>
        </is>
      </c>
      <c r="F1186" t="inlineStr">
        <is>
          <t>Review</t>
        </is>
      </c>
      <c r="G1186" t="inlineStr">
        <is>
          <t>Verify against product UX/business rules before exposing</t>
        </is>
      </c>
    </row>
    <row r="1187">
      <c r="A1187" t="inlineStr">
        <is>
          <t>Instalasi Air Bersih</t>
        </is>
      </c>
      <c r="B1187" t="inlineStr">
        <is>
          <t>G47</t>
        </is>
      </c>
      <c r="C1187" t="inlineStr">
        <is>
          <t>kg</t>
        </is>
      </c>
      <c r="D1187" t="n">
        <v>1300</v>
      </c>
      <c r="E1187" t="inlineStr"/>
      <c r="F1187" t="inlineStr">
        <is>
          <t>Review</t>
        </is>
      </c>
      <c r="G1187" t="inlineStr">
        <is>
          <t>Verify against product UX/business rules before exposing</t>
        </is>
      </c>
    </row>
    <row r="1188">
      <c r="A1188" t="inlineStr">
        <is>
          <t>Instalasi Air Bersih</t>
        </is>
      </c>
      <c r="B1188" t="inlineStr">
        <is>
          <t>C48</t>
        </is>
      </c>
      <c r="C1188" t="inlineStr">
        <is>
          <t>Pasir Pasang</t>
        </is>
      </c>
      <c r="D1188" t="n">
        <v>4</v>
      </c>
      <c r="E1188" t="inlineStr">
        <is>
          <t>m³</t>
        </is>
      </c>
      <c r="F1188" t="inlineStr">
        <is>
          <t>Review</t>
        </is>
      </c>
      <c r="G1188" t="inlineStr">
        <is>
          <t>Verify against product UX/business rules before exposing</t>
        </is>
      </c>
    </row>
    <row r="1189">
      <c r="A1189" t="inlineStr">
        <is>
          <t>Instalasi Air Bersih</t>
        </is>
      </c>
      <c r="B1189" t="inlineStr">
        <is>
          <t>G48</t>
        </is>
      </c>
      <c r="C1189" t="inlineStr">
        <is>
          <t>m³</t>
        </is>
      </c>
      <c r="D1189" t="n">
        <v>275000</v>
      </c>
      <c r="E1189" t="inlineStr"/>
      <c r="F1189" t="inlineStr">
        <is>
          <t>Review</t>
        </is>
      </c>
      <c r="G1189" t="inlineStr">
        <is>
          <t>Verify against product UX/business rules before exposing</t>
        </is>
      </c>
    </row>
    <row r="1190">
      <c r="A1190" t="inlineStr">
        <is>
          <t>Sanitair</t>
        </is>
      </c>
      <c r="B1190" t="inlineStr">
        <is>
          <t>E8</t>
        </is>
      </c>
      <c r="C1190" t="inlineStr">
        <is>
          <t>P | Pipa Air Limbah (3") | m</t>
        </is>
      </c>
      <c r="D1190" t="n">
        <v>26</v>
      </c>
      <c r="E1190" t="inlineStr">
        <is>
          <t>m</t>
        </is>
      </c>
      <c r="F1190" t="inlineStr">
        <is>
          <t>Likely input</t>
        </is>
      </c>
      <c r="G1190" t="inlineStr">
        <is>
          <t>Verify against product UX/business rules before exposing</t>
        </is>
      </c>
    </row>
    <row r="1191">
      <c r="A1191" t="inlineStr">
        <is>
          <t>Sanitair</t>
        </is>
      </c>
      <c r="B1191" t="inlineStr">
        <is>
          <t>J8</t>
        </is>
      </c>
      <c r="C1191" t="inlineStr">
        <is>
          <t>Floor Drain | buah</t>
        </is>
      </c>
      <c r="D1191" t="n">
        <v>3</v>
      </c>
      <c r="E1191" t="inlineStr">
        <is>
          <t>buah</t>
        </is>
      </c>
      <c r="F1191" t="inlineStr">
        <is>
          <t>Likely input</t>
        </is>
      </c>
      <c r="G1191" t="inlineStr">
        <is>
          <t>Verify against product UX/business rules before exposing</t>
        </is>
      </c>
    </row>
    <row r="1192">
      <c r="A1192" t="inlineStr">
        <is>
          <t>Sanitair</t>
        </is>
      </c>
      <c r="B1192" t="inlineStr">
        <is>
          <t>E9</t>
        </is>
      </c>
      <c r="C1192" t="inlineStr">
        <is>
          <t>L | Jarak Septic Tank ke WC | m</t>
        </is>
      </c>
      <c r="D1192" t="n">
        <v>10</v>
      </c>
      <c r="E1192" t="inlineStr">
        <is>
          <t>m</t>
        </is>
      </c>
      <c r="F1192" t="inlineStr">
        <is>
          <t>Likely input</t>
        </is>
      </c>
      <c r="G1192" t="inlineStr">
        <is>
          <t>Verify against product UX/business rules before exposing</t>
        </is>
      </c>
    </row>
    <row r="1193">
      <c r="A1193" t="inlineStr">
        <is>
          <t>Sanitair</t>
        </is>
      </c>
      <c r="B1193" t="inlineStr">
        <is>
          <t>J9</t>
        </is>
      </c>
      <c r="C1193" t="inlineStr">
        <is>
          <t>Bak Kontrol | unit</t>
        </is>
      </c>
      <c r="D1193" t="n">
        <v>2</v>
      </c>
      <c r="E1193" t="inlineStr">
        <is>
          <t>unit</t>
        </is>
      </c>
      <c r="F1193" t="inlineStr">
        <is>
          <t>Likely input</t>
        </is>
      </c>
      <c r="G1193" t="inlineStr">
        <is>
          <t>Verify against product UX/business rules before exposing</t>
        </is>
      </c>
    </row>
    <row r="1194">
      <c r="A1194" t="inlineStr">
        <is>
          <t>Sanitair</t>
        </is>
      </c>
      <c r="B1194" t="inlineStr">
        <is>
          <t>E10</t>
        </is>
      </c>
      <c r="C1194" t="inlineStr">
        <is>
          <t>Kloset Duduk | unit</t>
        </is>
      </c>
      <c r="D1194" t="n">
        <v>1</v>
      </c>
      <c r="E1194" t="inlineStr">
        <is>
          <t>unit</t>
        </is>
      </c>
      <c r="F1194" t="inlineStr">
        <is>
          <t>Likely input</t>
        </is>
      </c>
      <c r="G1194" t="inlineStr">
        <is>
          <t>Verify against product UX/business rules before exposing</t>
        </is>
      </c>
    </row>
    <row r="1195">
      <c r="A1195" t="inlineStr">
        <is>
          <t>Sanitair</t>
        </is>
      </c>
      <c r="B1195" t="inlineStr">
        <is>
          <t>J10</t>
        </is>
      </c>
      <c r="C1195" t="inlineStr">
        <is>
          <t>Sumur Resapan | unit</t>
        </is>
      </c>
      <c r="D1195" t="n">
        <v>1</v>
      </c>
      <c r="E1195" t="inlineStr">
        <is>
          <t>unit</t>
        </is>
      </c>
      <c r="F1195" t="inlineStr">
        <is>
          <t>Likely input</t>
        </is>
      </c>
      <c r="G1195" t="inlineStr">
        <is>
          <t>Verify against product UX/business rules before exposing</t>
        </is>
      </c>
    </row>
    <row r="1196">
      <c r="A1196" t="inlineStr">
        <is>
          <t>Sanitair</t>
        </is>
      </c>
      <c r="B1196" t="inlineStr">
        <is>
          <t>E11</t>
        </is>
      </c>
      <c r="C1196" t="inlineStr">
        <is>
          <t>Kloset Jongkok | unit</t>
        </is>
      </c>
      <c r="D1196" t="n">
        <v>1</v>
      </c>
      <c r="E1196" t="inlineStr">
        <is>
          <t>unit</t>
        </is>
      </c>
      <c r="F1196" t="inlineStr">
        <is>
          <t>Likely input</t>
        </is>
      </c>
      <c r="G1196" t="inlineStr">
        <is>
          <t>Verify against product UX/business rules before exposing</t>
        </is>
      </c>
    </row>
    <row r="1197">
      <c r="A1197" t="inlineStr">
        <is>
          <t>Sanitair</t>
        </is>
      </c>
      <c r="B1197" t="inlineStr">
        <is>
          <t>B21</t>
        </is>
      </c>
      <c r="C1197" t="inlineStr">
        <is>
          <t>Pekerja</t>
        </is>
      </c>
      <c r="D1197" t="n">
        <v>1</v>
      </c>
      <c r="E1197" t="inlineStr"/>
      <c r="F1197" t="inlineStr">
        <is>
          <t>Likely input</t>
        </is>
      </c>
      <c r="G1197" t="inlineStr">
        <is>
          <t>Verify against product UX/business rules before exposing</t>
        </is>
      </c>
    </row>
    <row r="1198">
      <c r="A1198" t="inlineStr">
        <is>
          <t>Sanitair</t>
        </is>
      </c>
      <c r="B1198" t="inlineStr">
        <is>
          <t>C21</t>
        </is>
      </c>
      <c r="C1198" t="inlineStr">
        <is>
          <t>Pekerja</t>
        </is>
      </c>
      <c r="D1198" t="n">
        <v>1</v>
      </c>
      <c r="E1198" t="inlineStr">
        <is>
          <t>OH</t>
        </is>
      </c>
      <c r="F1198" t="inlineStr">
        <is>
          <t>Likely input</t>
        </is>
      </c>
      <c r="G1198" t="inlineStr">
        <is>
          <t>Verify against product UX/business rules before exposing</t>
        </is>
      </c>
    </row>
    <row r="1199">
      <c r="A1199" t="inlineStr">
        <is>
          <t>Sanitair</t>
        </is>
      </c>
      <c r="B1199" t="inlineStr">
        <is>
          <t>G21</t>
        </is>
      </c>
      <c r="C1199" t="inlineStr">
        <is>
          <t>OH</t>
        </is>
      </c>
      <c r="D1199" t="n">
        <v>100000</v>
      </c>
      <c r="E1199" t="inlineStr"/>
      <c r="F1199" t="inlineStr">
        <is>
          <t>Likely input</t>
        </is>
      </c>
      <c r="G1199" t="inlineStr">
        <is>
          <t>Verify against product UX/business rules before exposing</t>
        </is>
      </c>
    </row>
    <row r="1200">
      <c r="A1200" t="inlineStr">
        <is>
          <t>Sanitair</t>
        </is>
      </c>
      <c r="B1200" t="inlineStr">
        <is>
          <t>B22</t>
        </is>
      </c>
      <c r="C1200" t="inlineStr">
        <is>
          <t>Tukang</t>
        </is>
      </c>
      <c r="D1200" t="n">
        <v>1</v>
      </c>
      <c r="E1200" t="inlineStr"/>
      <c r="F1200" t="inlineStr">
        <is>
          <t>Likely input</t>
        </is>
      </c>
      <c r="G1200" t="inlineStr">
        <is>
          <t>Verify against product UX/business rules before exposing</t>
        </is>
      </c>
    </row>
    <row r="1201">
      <c r="A1201" t="inlineStr">
        <is>
          <t>Sanitair</t>
        </is>
      </c>
      <c r="B1201" t="inlineStr">
        <is>
          <t>C22</t>
        </is>
      </c>
      <c r="C1201" t="inlineStr">
        <is>
          <t>Tukang</t>
        </is>
      </c>
      <c r="D1201" t="n">
        <v>2</v>
      </c>
      <c r="E1201" t="inlineStr">
        <is>
          <t>OH</t>
        </is>
      </c>
      <c r="F1201" t="inlineStr">
        <is>
          <t>Likely input</t>
        </is>
      </c>
      <c r="G1201" t="inlineStr">
        <is>
          <t>Verify against product UX/business rules before exposing</t>
        </is>
      </c>
    </row>
    <row r="1202">
      <c r="A1202" t="inlineStr">
        <is>
          <t>Sanitair</t>
        </is>
      </c>
      <c r="B1202" t="inlineStr">
        <is>
          <t>G22</t>
        </is>
      </c>
      <c r="C1202" t="inlineStr">
        <is>
          <t>OH</t>
        </is>
      </c>
      <c r="D1202" t="n">
        <v>145000</v>
      </c>
      <c r="E1202" t="inlineStr"/>
      <c r="F1202" t="inlineStr">
        <is>
          <t>Likely input</t>
        </is>
      </c>
      <c r="G1202" t="inlineStr">
        <is>
          <t>Verify against product UX/business rules before exposing</t>
        </is>
      </c>
    </row>
    <row r="1203">
      <c r="A1203" t="inlineStr">
        <is>
          <t>Sanitair</t>
        </is>
      </c>
      <c r="B1203" t="inlineStr">
        <is>
          <t>B23</t>
        </is>
      </c>
      <c r="C1203" t="inlineStr">
        <is>
          <t>Kepala Tukang</t>
        </is>
      </c>
      <c r="D1203" t="n">
        <v>1</v>
      </c>
      <c r="E1203" t="inlineStr"/>
      <c r="F1203" t="inlineStr">
        <is>
          <t>Likely input</t>
        </is>
      </c>
      <c r="G1203" t="inlineStr">
        <is>
          <t>Verify against product UX/business rules before exposing</t>
        </is>
      </c>
    </row>
    <row r="1204">
      <c r="A1204" t="inlineStr">
        <is>
          <t>Sanitair</t>
        </is>
      </c>
      <c r="B1204" t="inlineStr">
        <is>
          <t>C23</t>
        </is>
      </c>
      <c r="C1204" t="inlineStr">
        <is>
          <t>Kepala Tukang</t>
        </is>
      </c>
      <c r="D1204" t="n">
        <v>3</v>
      </c>
      <c r="E1204" t="inlineStr">
        <is>
          <t>OH</t>
        </is>
      </c>
      <c r="F1204" t="inlineStr">
        <is>
          <t>Likely input</t>
        </is>
      </c>
      <c r="G1204" t="inlineStr">
        <is>
          <t>Verify against product UX/business rules before exposing</t>
        </is>
      </c>
    </row>
    <row r="1205">
      <c r="A1205" t="inlineStr">
        <is>
          <t>Sanitair</t>
        </is>
      </c>
      <c r="B1205" t="inlineStr">
        <is>
          <t>G23</t>
        </is>
      </c>
      <c r="C1205" t="inlineStr">
        <is>
          <t>OH</t>
        </is>
      </c>
      <c r="D1205" t="n">
        <v>175000</v>
      </c>
      <c r="E1205" t="inlineStr"/>
      <c r="F1205" t="inlineStr">
        <is>
          <t>Likely input</t>
        </is>
      </c>
      <c r="G1205" t="inlineStr">
        <is>
          <t>Verify against product UX/business rules before exposing</t>
        </is>
      </c>
    </row>
    <row r="1206">
      <c r="A1206" t="inlineStr">
        <is>
          <t>Sanitair</t>
        </is>
      </c>
      <c r="B1206" t="inlineStr">
        <is>
          <t>B24</t>
        </is>
      </c>
      <c r="C1206" t="inlineStr">
        <is>
          <t>Mandor</t>
        </is>
      </c>
      <c r="D1206" t="n">
        <v>1</v>
      </c>
      <c r="E1206" t="inlineStr"/>
      <c r="F1206" t="inlineStr">
        <is>
          <t>Likely input</t>
        </is>
      </c>
      <c r="G1206" t="inlineStr">
        <is>
          <t>Verify against product UX/business rules before exposing</t>
        </is>
      </c>
    </row>
    <row r="1207">
      <c r="A1207" t="inlineStr">
        <is>
          <t>Sanitair</t>
        </is>
      </c>
      <c r="B1207" t="inlineStr">
        <is>
          <t>C24</t>
        </is>
      </c>
      <c r="C1207" t="inlineStr">
        <is>
          <t>Mandor</t>
        </is>
      </c>
      <c r="D1207" t="n">
        <v>4</v>
      </c>
      <c r="E1207" t="inlineStr">
        <is>
          <t>OH</t>
        </is>
      </c>
      <c r="F1207" t="inlineStr">
        <is>
          <t>Likely input</t>
        </is>
      </c>
      <c r="G1207" t="inlineStr">
        <is>
          <t>Verify against product UX/business rules before exposing</t>
        </is>
      </c>
    </row>
    <row r="1208">
      <c r="A1208" t="inlineStr">
        <is>
          <t>Sanitair</t>
        </is>
      </c>
      <c r="B1208" t="inlineStr">
        <is>
          <t>G24</t>
        </is>
      </c>
      <c r="C1208" t="inlineStr">
        <is>
          <t>OH</t>
        </is>
      </c>
      <c r="D1208" t="n">
        <v>200000</v>
      </c>
      <c r="E1208" t="inlineStr"/>
      <c r="F1208" t="inlineStr">
        <is>
          <t>Likely input</t>
        </is>
      </c>
      <c r="G1208" t="inlineStr">
        <is>
          <t>Verify against product UX/business rules before exposing</t>
        </is>
      </c>
    </row>
    <row r="1209">
      <c r="A1209" t="inlineStr">
        <is>
          <t>Sanitair</t>
        </is>
      </c>
      <c r="B1209" t="inlineStr">
        <is>
          <t>C27</t>
        </is>
      </c>
      <c r="C1209" t="inlineStr">
        <is>
          <t>Kloset duduk/monoblok</t>
        </is>
      </c>
      <c r="D1209" t="n">
        <v>1</v>
      </c>
      <c r="E1209" t="inlineStr">
        <is>
          <t>unit</t>
        </is>
      </c>
      <c r="F1209" t="inlineStr">
        <is>
          <t>Review</t>
        </is>
      </c>
      <c r="G1209" t="inlineStr">
        <is>
          <t>Verify against product UX/business rules before exposing</t>
        </is>
      </c>
    </row>
    <row r="1210">
      <c r="A1210" t="inlineStr">
        <is>
          <t>Sanitair</t>
        </is>
      </c>
      <c r="B1210" t="inlineStr">
        <is>
          <t>G27</t>
        </is>
      </c>
      <c r="C1210" t="inlineStr">
        <is>
          <t>unit</t>
        </is>
      </c>
      <c r="D1210" t="n">
        <v>1490000</v>
      </c>
      <c r="E1210" t="inlineStr"/>
      <c r="F1210" t="inlineStr">
        <is>
          <t>Review</t>
        </is>
      </c>
      <c r="G1210" t="inlineStr">
        <is>
          <t>Verify against product UX/business rules before exposing</t>
        </is>
      </c>
    </row>
    <row r="1211">
      <c r="A1211" t="inlineStr">
        <is>
          <t>Sanitair</t>
        </is>
      </c>
      <c r="B1211" t="inlineStr">
        <is>
          <t>C28</t>
        </is>
      </c>
      <c r="C1211" t="inlineStr">
        <is>
          <t>Flexible hose</t>
        </is>
      </c>
      <c r="D1211" t="n">
        <v>2</v>
      </c>
      <c r="E1211" t="inlineStr">
        <is>
          <t>buah</t>
        </is>
      </c>
      <c r="F1211" t="inlineStr">
        <is>
          <t>Review</t>
        </is>
      </c>
      <c r="G1211" t="inlineStr">
        <is>
          <t>Verify against product UX/business rules before exposing</t>
        </is>
      </c>
    </row>
    <row r="1212">
      <c r="A1212" t="inlineStr">
        <is>
          <t>Sanitair</t>
        </is>
      </c>
      <c r="B1212" t="inlineStr">
        <is>
          <t>G28</t>
        </is>
      </c>
      <c r="C1212" t="inlineStr">
        <is>
          <t>buah</t>
        </is>
      </c>
      <c r="D1212" t="n">
        <v>55000</v>
      </c>
      <c r="E1212" t="inlineStr"/>
      <c r="F1212" t="inlineStr">
        <is>
          <t>Review</t>
        </is>
      </c>
      <c r="G1212" t="inlineStr">
        <is>
          <t>Verify against product UX/business rules before exposing</t>
        </is>
      </c>
    </row>
    <row r="1213">
      <c r="A1213" t="inlineStr">
        <is>
          <t>Sanitair</t>
        </is>
      </c>
      <c r="B1213" t="inlineStr">
        <is>
          <t>B35</t>
        </is>
      </c>
      <c r="C1213" t="inlineStr">
        <is>
          <t>Pekerja</t>
        </is>
      </c>
      <c r="D1213" t="n">
        <v>1</v>
      </c>
      <c r="E1213" t="inlineStr"/>
      <c r="F1213" t="inlineStr">
        <is>
          <t>Review</t>
        </is>
      </c>
      <c r="G1213" t="inlineStr">
        <is>
          <t>Verify against product UX/business rules before exposing</t>
        </is>
      </c>
    </row>
    <row r="1214">
      <c r="A1214" t="inlineStr">
        <is>
          <t>Sanitair</t>
        </is>
      </c>
      <c r="B1214" t="inlineStr">
        <is>
          <t>C35</t>
        </is>
      </c>
      <c r="C1214" t="inlineStr">
        <is>
          <t>Pekerja</t>
        </is>
      </c>
      <c r="D1214" t="n">
        <v>1</v>
      </c>
      <c r="E1214" t="inlineStr">
        <is>
          <t>OH</t>
        </is>
      </c>
      <c r="F1214" t="inlineStr">
        <is>
          <t>Review</t>
        </is>
      </c>
      <c r="G1214" t="inlineStr">
        <is>
          <t>Verify against product UX/business rules before exposing</t>
        </is>
      </c>
    </row>
    <row r="1215">
      <c r="A1215" t="inlineStr">
        <is>
          <t>Sanitair</t>
        </is>
      </c>
      <c r="B1215" t="inlineStr">
        <is>
          <t>G35</t>
        </is>
      </c>
      <c r="C1215" t="inlineStr">
        <is>
          <t>OH</t>
        </is>
      </c>
      <c r="D1215" t="n">
        <v>100000</v>
      </c>
      <c r="E1215" t="inlineStr"/>
      <c r="F1215" t="inlineStr">
        <is>
          <t>Review</t>
        </is>
      </c>
      <c r="G1215" t="inlineStr">
        <is>
          <t>Verify against product UX/business rules before exposing</t>
        </is>
      </c>
    </row>
    <row r="1216">
      <c r="A1216" t="inlineStr">
        <is>
          <t>Sanitair</t>
        </is>
      </c>
      <c r="B1216" t="inlineStr">
        <is>
          <t>L35</t>
        </is>
      </c>
      <c r="C1216" t="inlineStr">
        <is>
          <t>Pekerja</t>
        </is>
      </c>
      <c r="D1216" t="n">
        <v>1</v>
      </c>
      <c r="E1216" t="inlineStr"/>
      <c r="F1216" t="inlineStr">
        <is>
          <t>Review</t>
        </is>
      </c>
      <c r="G1216" t="inlineStr">
        <is>
          <t>Verify against product UX/business rules before exposing</t>
        </is>
      </c>
    </row>
    <row r="1217">
      <c r="A1217" t="inlineStr">
        <is>
          <t>Sanitair</t>
        </is>
      </c>
      <c r="B1217" t="inlineStr">
        <is>
          <t>M35</t>
        </is>
      </c>
      <c r="C1217" t="inlineStr">
        <is>
          <t>Pekerja</t>
        </is>
      </c>
      <c r="D1217" t="n">
        <v>1</v>
      </c>
      <c r="E1217" t="inlineStr">
        <is>
          <t>OH</t>
        </is>
      </c>
      <c r="F1217" t="inlineStr">
        <is>
          <t>Review</t>
        </is>
      </c>
      <c r="G1217" t="inlineStr">
        <is>
          <t>Verify against product UX/business rules before exposing</t>
        </is>
      </c>
    </row>
    <row r="1218">
      <c r="A1218" t="inlineStr">
        <is>
          <t>Sanitair</t>
        </is>
      </c>
      <c r="B1218" t="inlineStr">
        <is>
          <t>Q35</t>
        </is>
      </c>
      <c r="C1218" t="inlineStr">
        <is>
          <t>OH</t>
        </is>
      </c>
      <c r="D1218" t="n">
        <v>100000</v>
      </c>
      <c r="E1218" t="inlineStr"/>
      <c r="F1218" t="inlineStr">
        <is>
          <t>Review</t>
        </is>
      </c>
      <c r="G1218" t="inlineStr">
        <is>
          <t>Verify against product UX/business rules before exposing</t>
        </is>
      </c>
    </row>
    <row r="1219">
      <c r="A1219" t="inlineStr">
        <is>
          <t>Sanitair</t>
        </is>
      </c>
      <c r="B1219" t="inlineStr">
        <is>
          <t>B36</t>
        </is>
      </c>
      <c r="C1219" t="inlineStr">
        <is>
          <t>Tukang</t>
        </is>
      </c>
      <c r="D1219" t="n">
        <v>1</v>
      </c>
      <c r="E1219" t="inlineStr"/>
      <c r="F1219" t="inlineStr">
        <is>
          <t>Review</t>
        </is>
      </c>
      <c r="G1219" t="inlineStr">
        <is>
          <t>Verify against product UX/business rules before exposing</t>
        </is>
      </c>
    </row>
    <row r="1220">
      <c r="A1220" t="inlineStr">
        <is>
          <t>Sanitair</t>
        </is>
      </c>
      <c r="B1220" t="inlineStr">
        <is>
          <t>C36</t>
        </is>
      </c>
      <c r="C1220" t="inlineStr">
        <is>
          <t>Tukang</t>
        </is>
      </c>
      <c r="D1220" t="n">
        <v>2</v>
      </c>
      <c r="E1220" t="inlineStr">
        <is>
          <t>OH</t>
        </is>
      </c>
      <c r="F1220" t="inlineStr">
        <is>
          <t>Review</t>
        </is>
      </c>
      <c r="G1220" t="inlineStr">
        <is>
          <t>Verify against product UX/business rules before exposing</t>
        </is>
      </c>
    </row>
    <row r="1221">
      <c r="A1221" t="inlineStr">
        <is>
          <t>Sanitair</t>
        </is>
      </c>
      <c r="B1221" t="inlineStr">
        <is>
          <t>G36</t>
        </is>
      </c>
      <c r="C1221" t="inlineStr">
        <is>
          <t>OH</t>
        </is>
      </c>
      <c r="D1221" t="n">
        <v>145000</v>
      </c>
      <c r="E1221" t="inlineStr"/>
      <c r="F1221" t="inlineStr">
        <is>
          <t>Review</t>
        </is>
      </c>
      <c r="G1221" t="inlineStr">
        <is>
          <t>Verify against product UX/business rules before exposing</t>
        </is>
      </c>
    </row>
    <row r="1222">
      <c r="A1222" t="inlineStr">
        <is>
          <t>Sanitair</t>
        </is>
      </c>
      <c r="B1222" t="inlineStr">
        <is>
          <t>L36</t>
        </is>
      </c>
      <c r="C1222" t="inlineStr">
        <is>
          <t>Tukang</t>
        </is>
      </c>
      <c r="D1222" t="n">
        <v>1</v>
      </c>
      <c r="E1222" t="inlineStr"/>
      <c r="F1222" t="inlineStr">
        <is>
          <t>Review</t>
        </is>
      </c>
      <c r="G1222" t="inlineStr">
        <is>
          <t>Verify against product UX/business rules before exposing</t>
        </is>
      </c>
    </row>
    <row r="1223">
      <c r="A1223" t="inlineStr">
        <is>
          <t>Sanitair</t>
        </is>
      </c>
      <c r="B1223" t="inlineStr">
        <is>
          <t>M36</t>
        </is>
      </c>
      <c r="C1223" t="inlineStr">
        <is>
          <t>Tukang</t>
        </is>
      </c>
      <c r="D1223" t="n">
        <v>2</v>
      </c>
      <c r="E1223" t="inlineStr">
        <is>
          <t>OH</t>
        </is>
      </c>
      <c r="F1223" t="inlineStr">
        <is>
          <t>Review</t>
        </is>
      </c>
      <c r="G1223" t="inlineStr">
        <is>
          <t>Verify against product UX/business rules before exposing</t>
        </is>
      </c>
    </row>
    <row r="1224">
      <c r="A1224" t="inlineStr">
        <is>
          <t>Sanitair</t>
        </is>
      </c>
      <c r="B1224" t="inlineStr">
        <is>
          <t>Q36</t>
        </is>
      </c>
      <c r="C1224" t="inlineStr">
        <is>
          <t>OH</t>
        </is>
      </c>
      <c r="D1224" t="n">
        <v>145000</v>
      </c>
      <c r="E1224" t="inlineStr"/>
      <c r="F1224" t="inlineStr">
        <is>
          <t>Review</t>
        </is>
      </c>
      <c r="G1224" t="inlineStr">
        <is>
          <t>Verify against product UX/business rules before exposing</t>
        </is>
      </c>
    </row>
    <row r="1225">
      <c r="A1225" t="inlineStr">
        <is>
          <t>Sanitair</t>
        </is>
      </c>
      <c r="B1225" t="inlineStr">
        <is>
          <t>B37</t>
        </is>
      </c>
      <c r="C1225" t="inlineStr">
        <is>
          <t>Kepala Tukang</t>
        </is>
      </c>
      <c r="D1225" t="n">
        <v>1</v>
      </c>
      <c r="E1225" t="inlineStr"/>
      <c r="F1225" t="inlineStr">
        <is>
          <t>Review</t>
        </is>
      </c>
      <c r="G1225" t="inlineStr">
        <is>
          <t>Verify against product UX/business rules before exposing</t>
        </is>
      </c>
    </row>
    <row r="1226">
      <c r="A1226" t="inlineStr">
        <is>
          <t>Sanitair</t>
        </is>
      </c>
      <c r="B1226" t="inlineStr">
        <is>
          <t>C37</t>
        </is>
      </c>
      <c r="C1226" t="inlineStr">
        <is>
          <t>Kepala Tukang</t>
        </is>
      </c>
      <c r="D1226" t="n">
        <v>3</v>
      </c>
      <c r="E1226" t="inlineStr">
        <is>
          <t>OH</t>
        </is>
      </c>
      <c r="F1226" t="inlineStr">
        <is>
          <t>Review</t>
        </is>
      </c>
      <c r="G1226" t="inlineStr">
        <is>
          <t>Verify against product UX/business rules before exposing</t>
        </is>
      </c>
    </row>
    <row r="1227">
      <c r="A1227" t="inlineStr">
        <is>
          <t>Sanitair</t>
        </is>
      </c>
      <c r="B1227" t="inlineStr">
        <is>
          <t>G37</t>
        </is>
      </c>
      <c r="C1227" t="inlineStr">
        <is>
          <t>OH</t>
        </is>
      </c>
      <c r="D1227" t="n">
        <v>175000</v>
      </c>
      <c r="E1227" t="inlineStr"/>
      <c r="F1227" t="inlineStr">
        <is>
          <t>Review</t>
        </is>
      </c>
      <c r="G1227" t="inlineStr">
        <is>
          <t>Verify against product UX/business rules before exposing</t>
        </is>
      </c>
    </row>
    <row r="1228">
      <c r="A1228" t="inlineStr">
        <is>
          <t>Sanitair</t>
        </is>
      </c>
      <c r="B1228" t="inlineStr">
        <is>
          <t>L37</t>
        </is>
      </c>
      <c r="C1228" t="inlineStr">
        <is>
          <t>Kepala Tukang</t>
        </is>
      </c>
      <c r="D1228" t="n">
        <v>1</v>
      </c>
      <c r="E1228" t="inlineStr"/>
      <c r="F1228" t="inlineStr">
        <is>
          <t>Review</t>
        </is>
      </c>
      <c r="G1228" t="inlineStr">
        <is>
          <t>Verify against product UX/business rules before exposing</t>
        </is>
      </c>
    </row>
    <row r="1229">
      <c r="A1229" t="inlineStr">
        <is>
          <t>Sanitair</t>
        </is>
      </c>
      <c r="B1229" t="inlineStr">
        <is>
          <t>M37</t>
        </is>
      </c>
      <c r="C1229" t="inlineStr">
        <is>
          <t>Kepala Tukang</t>
        </is>
      </c>
      <c r="D1229" t="n">
        <v>3</v>
      </c>
      <c r="E1229" t="inlineStr">
        <is>
          <t>OH</t>
        </is>
      </c>
      <c r="F1229" t="inlineStr">
        <is>
          <t>Review</t>
        </is>
      </c>
      <c r="G1229" t="inlineStr">
        <is>
          <t>Verify against product UX/business rules before exposing</t>
        </is>
      </c>
    </row>
    <row r="1230">
      <c r="A1230" t="inlineStr">
        <is>
          <t>Sanitair</t>
        </is>
      </c>
      <c r="B1230" t="inlineStr">
        <is>
          <t>Q37</t>
        </is>
      </c>
      <c r="C1230" t="inlineStr">
        <is>
          <t>OH</t>
        </is>
      </c>
      <c r="D1230" t="n">
        <v>175000</v>
      </c>
      <c r="E1230" t="inlineStr"/>
      <c r="F1230" t="inlineStr">
        <is>
          <t>Review</t>
        </is>
      </c>
      <c r="G1230" t="inlineStr">
        <is>
          <t>Verify against product UX/business rules before exposing</t>
        </is>
      </c>
    </row>
    <row r="1231">
      <c r="A1231" t="inlineStr">
        <is>
          <t>Sanitair</t>
        </is>
      </c>
      <c r="B1231" t="inlineStr">
        <is>
          <t>B38</t>
        </is>
      </c>
      <c r="C1231" t="inlineStr">
        <is>
          <t>Mandor</t>
        </is>
      </c>
      <c r="D1231" t="n">
        <v>1</v>
      </c>
      <c r="E1231" t="inlineStr"/>
      <c r="F1231" t="inlineStr">
        <is>
          <t>Review</t>
        </is>
      </c>
      <c r="G1231" t="inlineStr">
        <is>
          <t>Verify against product UX/business rules before exposing</t>
        </is>
      </c>
    </row>
    <row r="1232">
      <c r="A1232" t="inlineStr">
        <is>
          <t>Sanitair</t>
        </is>
      </c>
      <c r="B1232" t="inlineStr">
        <is>
          <t>C38</t>
        </is>
      </c>
      <c r="C1232" t="inlineStr">
        <is>
          <t>Mandor</t>
        </is>
      </c>
      <c r="D1232" t="n">
        <v>4</v>
      </c>
      <c r="E1232" t="inlineStr">
        <is>
          <t>OH</t>
        </is>
      </c>
      <c r="F1232" t="inlineStr">
        <is>
          <t>Review</t>
        </is>
      </c>
      <c r="G1232" t="inlineStr">
        <is>
          <t>Verify against product UX/business rules before exposing</t>
        </is>
      </c>
    </row>
    <row r="1233">
      <c r="A1233" t="inlineStr">
        <is>
          <t>Sanitair</t>
        </is>
      </c>
      <c r="B1233" t="inlineStr">
        <is>
          <t>G38</t>
        </is>
      </c>
      <c r="C1233" t="inlineStr">
        <is>
          <t>OH</t>
        </is>
      </c>
      <c r="D1233" t="n">
        <v>200000</v>
      </c>
      <c r="E1233" t="inlineStr"/>
      <c r="F1233" t="inlineStr">
        <is>
          <t>Review</t>
        </is>
      </c>
      <c r="G1233" t="inlineStr">
        <is>
          <t>Verify against product UX/business rules before exposing</t>
        </is>
      </c>
    </row>
    <row r="1234">
      <c r="A1234" t="inlineStr">
        <is>
          <t>Sanitair</t>
        </is>
      </c>
      <c r="B1234" t="inlineStr">
        <is>
          <t>L38</t>
        </is>
      </c>
      <c r="C1234" t="inlineStr">
        <is>
          <t>Mandor</t>
        </is>
      </c>
      <c r="D1234" t="n">
        <v>1</v>
      </c>
      <c r="E1234" t="inlineStr"/>
      <c r="F1234" t="inlineStr">
        <is>
          <t>Review</t>
        </is>
      </c>
      <c r="G1234" t="inlineStr">
        <is>
          <t>Verify against product UX/business rules before exposing</t>
        </is>
      </c>
    </row>
    <row r="1235">
      <c r="A1235" t="inlineStr">
        <is>
          <t>Sanitair</t>
        </is>
      </c>
      <c r="B1235" t="inlineStr">
        <is>
          <t>M38</t>
        </is>
      </c>
      <c r="C1235" t="inlineStr">
        <is>
          <t>Mandor</t>
        </is>
      </c>
      <c r="D1235" t="n">
        <v>4</v>
      </c>
      <c r="E1235" t="inlineStr">
        <is>
          <t>OH</t>
        </is>
      </c>
      <c r="F1235" t="inlineStr">
        <is>
          <t>Review</t>
        </is>
      </c>
      <c r="G1235" t="inlineStr">
        <is>
          <t>Verify against product UX/business rules before exposing</t>
        </is>
      </c>
    </row>
    <row r="1236">
      <c r="A1236" t="inlineStr">
        <is>
          <t>Sanitair</t>
        </is>
      </c>
      <c r="B1236" t="inlineStr">
        <is>
          <t>Q38</t>
        </is>
      </c>
      <c r="C1236" t="inlineStr">
        <is>
          <t>OH</t>
        </is>
      </c>
      <c r="D1236" t="n">
        <v>200000</v>
      </c>
      <c r="E1236" t="inlineStr"/>
      <c r="F1236" t="inlineStr">
        <is>
          <t>Review</t>
        </is>
      </c>
      <c r="G1236" t="inlineStr">
        <is>
          <t>Verify against product UX/business rules before exposing</t>
        </is>
      </c>
    </row>
    <row r="1237">
      <c r="A1237" t="inlineStr">
        <is>
          <t>Sanitair</t>
        </is>
      </c>
      <c r="B1237" t="inlineStr">
        <is>
          <t>C41</t>
        </is>
      </c>
      <c r="C1237" t="inlineStr">
        <is>
          <t>Kloset jongkok</t>
        </is>
      </c>
      <c r="D1237" t="n">
        <v>1</v>
      </c>
      <c r="E1237" t="inlineStr">
        <is>
          <t>unit</t>
        </is>
      </c>
      <c r="F1237" t="inlineStr">
        <is>
          <t>Review</t>
        </is>
      </c>
      <c r="G1237" t="inlineStr">
        <is>
          <t>Verify against product UX/business rules before exposing</t>
        </is>
      </c>
    </row>
    <row r="1238">
      <c r="A1238" t="inlineStr">
        <is>
          <t>Sanitair</t>
        </is>
      </c>
      <c r="B1238" t="inlineStr">
        <is>
          <t>G41</t>
        </is>
      </c>
      <c r="C1238" t="inlineStr">
        <is>
          <t>unit</t>
        </is>
      </c>
      <c r="D1238" t="n">
        <v>250000</v>
      </c>
      <c r="E1238" t="inlineStr"/>
      <c r="F1238" t="inlineStr">
        <is>
          <t>Review</t>
        </is>
      </c>
      <c r="G1238" t="inlineStr">
        <is>
          <t>Verify against product UX/business rules before exposing</t>
        </is>
      </c>
    </row>
    <row r="1239">
      <c r="A1239" t="inlineStr">
        <is>
          <t>Sanitair</t>
        </is>
      </c>
      <c r="B1239" t="inlineStr">
        <is>
          <t>M41</t>
        </is>
      </c>
      <c r="C1239" t="inlineStr">
        <is>
          <t>Galian tanah biasa</t>
        </is>
      </c>
      <c r="D1239" t="n">
        <v>1</v>
      </c>
      <c r="E1239" t="inlineStr">
        <is>
          <t>m³</t>
        </is>
      </c>
      <c r="F1239" t="inlineStr">
        <is>
          <t>Review</t>
        </is>
      </c>
      <c r="G1239" t="inlineStr">
        <is>
          <t>Verify against product UX/business rules before exposing</t>
        </is>
      </c>
    </row>
    <row r="1240">
      <c r="A1240" t="inlineStr">
        <is>
          <t>Sanitair</t>
        </is>
      </c>
      <c r="B1240" t="inlineStr">
        <is>
          <t>Q41</t>
        </is>
      </c>
      <c r="C1240" t="inlineStr">
        <is>
          <t>m³</t>
        </is>
      </c>
      <c r="D1240" t="n">
        <v>45000</v>
      </c>
      <c r="E1240" t="inlineStr"/>
      <c r="F1240" t="inlineStr">
        <is>
          <t>Review</t>
        </is>
      </c>
      <c r="G1240" t="inlineStr">
        <is>
          <t>Verify against product UX/business rules before exposing</t>
        </is>
      </c>
    </row>
    <row r="1241">
      <c r="A1241" t="inlineStr">
        <is>
          <t>Sanitair</t>
        </is>
      </c>
      <c r="B1241" t="inlineStr">
        <is>
          <t>C42</t>
        </is>
      </c>
      <c r="C1241" t="inlineStr">
        <is>
          <t>Pasangan bata 1:3</t>
        </is>
      </c>
      <c r="D1241" t="n">
        <v>2</v>
      </c>
      <c r="E1241" t="inlineStr">
        <is>
          <t>m²</t>
        </is>
      </c>
      <c r="F1241" t="inlineStr">
        <is>
          <t>Review</t>
        </is>
      </c>
      <c r="G1241" t="inlineStr">
        <is>
          <t>Verify against product UX/business rules before exposing</t>
        </is>
      </c>
    </row>
    <row r="1242">
      <c r="A1242" t="inlineStr">
        <is>
          <t>Sanitair</t>
        </is>
      </c>
      <c r="B1242" t="inlineStr">
        <is>
          <t>G42</t>
        </is>
      </c>
      <c r="C1242" t="inlineStr">
        <is>
          <t>m²</t>
        </is>
      </c>
      <c r="D1242" t="n">
        <v>128600</v>
      </c>
      <c r="E1242" t="inlineStr"/>
      <c r="F1242" t="inlineStr">
        <is>
          <t>Review</t>
        </is>
      </c>
      <c r="G1242" t="inlineStr">
        <is>
          <t>Verify against product UX/business rules before exposing</t>
        </is>
      </c>
    </row>
    <row r="1243">
      <c r="A1243" t="inlineStr">
        <is>
          <t>Sanitair</t>
        </is>
      </c>
      <c r="B1243" t="inlineStr">
        <is>
          <t>M42</t>
        </is>
      </c>
      <c r="C1243" t="inlineStr">
        <is>
          <t>Buis beton dia. 80 cm</t>
        </is>
      </c>
      <c r="D1243" t="n">
        <v>2</v>
      </c>
      <c r="E1243" t="inlineStr">
        <is>
          <t>buah</t>
        </is>
      </c>
      <c r="F1243" t="inlineStr">
        <is>
          <t>Review</t>
        </is>
      </c>
      <c r="G1243" t="inlineStr">
        <is>
          <t>Verify against product UX/business rules before exposing</t>
        </is>
      </c>
    </row>
    <row r="1244">
      <c r="A1244" t="inlineStr">
        <is>
          <t>Sanitair</t>
        </is>
      </c>
      <c r="B1244" t="inlineStr">
        <is>
          <t>Q42</t>
        </is>
      </c>
      <c r="C1244" t="inlineStr">
        <is>
          <t>buah</t>
        </is>
      </c>
      <c r="D1244" t="n">
        <v>255400</v>
      </c>
      <c r="E1244" t="inlineStr"/>
      <c r="F1244" t="inlineStr">
        <is>
          <t>Review</t>
        </is>
      </c>
      <c r="G1244" t="inlineStr">
        <is>
          <t>Verify against product UX/business rules before exposing</t>
        </is>
      </c>
    </row>
    <row r="1245">
      <c r="A1245" t="inlineStr">
        <is>
          <t>Sanitair</t>
        </is>
      </c>
      <c r="B1245" t="inlineStr">
        <is>
          <t>M43</t>
        </is>
      </c>
      <c r="C1245" t="inlineStr">
        <is>
          <t>Ijuk</t>
        </is>
      </c>
      <c r="D1245" t="n">
        <v>3</v>
      </c>
      <c r="E1245" t="inlineStr">
        <is>
          <t>kg</t>
        </is>
      </c>
      <c r="F1245" t="inlineStr">
        <is>
          <t>Review</t>
        </is>
      </c>
      <c r="G1245" t="inlineStr">
        <is>
          <t>Verify against product UX/business rules before exposing</t>
        </is>
      </c>
    </row>
    <row r="1246">
      <c r="A1246" t="inlineStr">
        <is>
          <t>Sanitair</t>
        </is>
      </c>
      <c r="B1246" t="inlineStr">
        <is>
          <t>Q43</t>
        </is>
      </c>
      <c r="C1246" t="inlineStr">
        <is>
          <t>kg</t>
        </is>
      </c>
      <c r="D1246" t="n">
        <v>7000</v>
      </c>
      <c r="E1246" t="inlineStr"/>
      <c r="F1246" t="inlineStr">
        <is>
          <t>Review</t>
        </is>
      </c>
      <c r="G1246" t="inlineStr">
        <is>
          <t>Verify against product UX/business rules before exposing</t>
        </is>
      </c>
    </row>
    <row r="1247">
      <c r="A1247" t="inlineStr">
        <is>
          <t>Sanitair</t>
        </is>
      </c>
      <c r="B1247" t="inlineStr">
        <is>
          <t>M44</t>
        </is>
      </c>
      <c r="C1247" t="inlineStr">
        <is>
          <t>Kerikil</t>
        </is>
      </c>
      <c r="D1247" t="n">
        <v>4</v>
      </c>
      <c r="E1247" t="inlineStr">
        <is>
          <t>m³</t>
        </is>
      </c>
      <c r="F1247" t="inlineStr">
        <is>
          <t>Review</t>
        </is>
      </c>
      <c r="G1247" t="inlineStr">
        <is>
          <t>Verify against product UX/business rules before exposing</t>
        </is>
      </c>
    </row>
    <row r="1248">
      <c r="A1248" t="inlineStr">
        <is>
          <t>Sanitair</t>
        </is>
      </c>
      <c r="B1248" t="inlineStr">
        <is>
          <t>Q44</t>
        </is>
      </c>
      <c r="C1248" t="inlineStr">
        <is>
          <t>m³</t>
        </is>
      </c>
      <c r="D1248" t="n">
        <v>352300</v>
      </c>
      <c r="E1248" t="inlineStr"/>
      <c r="F1248" t="inlineStr">
        <is>
          <t>Review</t>
        </is>
      </c>
      <c r="G1248" t="inlineStr">
        <is>
          <t>Verify against product UX/business rules before exposing</t>
        </is>
      </c>
    </row>
    <row r="1249">
      <c r="A1249" t="inlineStr">
        <is>
          <t>Sanitair</t>
        </is>
      </c>
      <c r="B1249" t="inlineStr">
        <is>
          <t>M46</t>
        </is>
      </c>
      <c r="C1249" t="inlineStr">
        <is>
          <t>Beton</t>
        </is>
      </c>
      <c r="D1249" t="n">
        <v>1</v>
      </c>
      <c r="E1249" t="inlineStr">
        <is>
          <t>m³</t>
        </is>
      </c>
      <c r="F1249" t="inlineStr">
        <is>
          <t>Review</t>
        </is>
      </c>
      <c r="G1249" t="inlineStr">
        <is>
          <t>Verify against product UX/business rules before exposing</t>
        </is>
      </c>
    </row>
    <row r="1250">
      <c r="A1250" t="inlineStr">
        <is>
          <t>Sanitair</t>
        </is>
      </c>
      <c r="B1250" t="inlineStr">
        <is>
          <t>Q46</t>
        </is>
      </c>
      <c r="C1250" t="inlineStr">
        <is>
          <t>m³</t>
        </is>
      </c>
      <c r="D1250" t="n">
        <v>825000</v>
      </c>
      <c r="E1250" t="inlineStr"/>
      <c r="F1250" t="inlineStr">
        <is>
          <t>Review</t>
        </is>
      </c>
      <c r="G1250" t="inlineStr">
        <is>
          <t>Verify against product UX/business rules before exposing</t>
        </is>
      </c>
    </row>
    <row r="1251">
      <c r="A1251" t="inlineStr">
        <is>
          <t>Sanitair</t>
        </is>
      </c>
      <c r="B1251" t="inlineStr">
        <is>
          <t>M47</t>
        </is>
      </c>
      <c r="C1251" t="inlineStr">
        <is>
          <t>Tulangan</t>
        </is>
      </c>
      <c r="D1251" t="n">
        <v>2</v>
      </c>
      <c r="E1251" t="inlineStr">
        <is>
          <t>kg</t>
        </is>
      </c>
      <c r="F1251" t="inlineStr">
        <is>
          <t>Review</t>
        </is>
      </c>
      <c r="G1251" t="inlineStr">
        <is>
          <t>Verify against product UX/business rules before exposing</t>
        </is>
      </c>
    </row>
    <row r="1252">
      <c r="A1252" t="inlineStr">
        <is>
          <t>Sanitair</t>
        </is>
      </c>
      <c r="B1252" t="inlineStr">
        <is>
          <t>Q47</t>
        </is>
      </c>
      <c r="C1252" t="inlineStr">
        <is>
          <t>kg</t>
        </is>
      </c>
      <c r="D1252" t="n">
        <v>10300</v>
      </c>
      <c r="E1252" t="inlineStr"/>
      <c r="F1252" t="inlineStr">
        <is>
          <t>Review</t>
        </is>
      </c>
      <c r="G1252" t="inlineStr">
        <is>
          <t>Verify against product UX/business rules before exposing</t>
        </is>
      </c>
    </row>
    <row r="1253">
      <c r="A1253" t="inlineStr">
        <is>
          <t>Sanitair</t>
        </is>
      </c>
      <c r="B1253" t="inlineStr">
        <is>
          <t>M48</t>
        </is>
      </c>
      <c r="C1253" t="inlineStr">
        <is>
          <t>Bekisting</t>
        </is>
      </c>
      <c r="D1253" t="n">
        <v>3</v>
      </c>
      <c r="E1253" t="inlineStr">
        <is>
          <t>m²</t>
        </is>
      </c>
      <c r="F1253" t="inlineStr">
        <is>
          <t>Review</t>
        </is>
      </c>
      <c r="G1253" t="inlineStr">
        <is>
          <t>Verify against product UX/business rules before exposing</t>
        </is>
      </c>
    </row>
    <row r="1254">
      <c r="A1254" t="inlineStr">
        <is>
          <t>Sanitair</t>
        </is>
      </c>
      <c r="B1254" t="inlineStr">
        <is>
          <t>Q48</t>
        </is>
      </c>
      <c r="C1254" t="inlineStr">
        <is>
          <t>m²</t>
        </is>
      </c>
      <c r="D1254" t="n">
        <v>37500</v>
      </c>
      <c r="E1254" t="inlineStr"/>
      <c r="F1254" t="inlineStr">
        <is>
          <t>Review</t>
        </is>
      </c>
      <c r="G1254" t="inlineStr">
        <is>
          <t>Verify against product UX/business rules before exposing</t>
        </is>
      </c>
    </row>
    <row r="1255">
      <c r="A1255" t="inlineStr">
        <is>
          <t>Sanitair</t>
        </is>
      </c>
      <c r="B1255" t="inlineStr">
        <is>
          <t>B49</t>
        </is>
      </c>
      <c r="C1255" t="inlineStr">
        <is>
          <t>Pekerja</t>
        </is>
      </c>
      <c r="D1255" t="n">
        <v>1</v>
      </c>
      <c r="E1255" t="inlineStr"/>
      <c r="F1255" t="inlineStr">
        <is>
          <t>Review</t>
        </is>
      </c>
      <c r="G1255" t="inlineStr">
        <is>
          <t>Verify against product UX/business rules before exposing</t>
        </is>
      </c>
    </row>
    <row r="1256">
      <c r="A1256" t="inlineStr">
        <is>
          <t>Sanitair</t>
        </is>
      </c>
      <c r="B1256" t="inlineStr">
        <is>
          <t>C49</t>
        </is>
      </c>
      <c r="C1256" t="inlineStr">
        <is>
          <t>Pekerja</t>
        </is>
      </c>
      <c r="D1256" t="n">
        <v>1</v>
      </c>
      <c r="E1256" t="inlineStr">
        <is>
          <t>OH</t>
        </is>
      </c>
      <c r="F1256" t="inlineStr">
        <is>
          <t>Review</t>
        </is>
      </c>
      <c r="G1256" t="inlineStr">
        <is>
          <t>Verify against product UX/business rules before exposing</t>
        </is>
      </c>
    </row>
    <row r="1257">
      <c r="A1257" t="inlineStr">
        <is>
          <t>Sanitair</t>
        </is>
      </c>
      <c r="B1257" t="inlineStr">
        <is>
          <t>G49</t>
        </is>
      </c>
      <c r="C1257" t="inlineStr">
        <is>
          <t>OH</t>
        </is>
      </c>
      <c r="D1257" t="n">
        <v>100000</v>
      </c>
      <c r="E1257" t="inlineStr"/>
      <c r="F1257" t="inlineStr">
        <is>
          <t>Review</t>
        </is>
      </c>
      <c r="G1257" t="inlineStr">
        <is>
          <t>Verify against product UX/business rules before exposing</t>
        </is>
      </c>
    </row>
    <row r="1258">
      <c r="A1258" t="inlineStr">
        <is>
          <t>Sanitair</t>
        </is>
      </c>
      <c r="B1258" t="inlineStr">
        <is>
          <t>M49</t>
        </is>
      </c>
      <c r="C1258" t="inlineStr">
        <is>
          <t>Pipa PVC D Ø 4"</t>
        </is>
      </c>
      <c r="D1258" t="n">
        <v>4</v>
      </c>
      <c r="E1258" t="inlineStr">
        <is>
          <t>m¹</t>
        </is>
      </c>
      <c r="F1258" t="inlineStr">
        <is>
          <t>Review</t>
        </is>
      </c>
      <c r="G1258" t="inlineStr">
        <is>
          <t>Verify against product UX/business rules before exposing</t>
        </is>
      </c>
    </row>
    <row r="1259">
      <c r="A1259" t="inlineStr">
        <is>
          <t>Sanitair</t>
        </is>
      </c>
      <c r="B1259" t="inlineStr">
        <is>
          <t>Q49</t>
        </is>
      </c>
      <c r="C1259" t="inlineStr">
        <is>
          <t>m¹</t>
        </is>
      </c>
      <c r="D1259" t="n">
        <v>39575</v>
      </c>
      <c r="E1259" t="inlineStr"/>
      <c r="F1259" t="inlineStr">
        <is>
          <t>Review</t>
        </is>
      </c>
      <c r="G1259" t="inlineStr">
        <is>
          <t>Verify against product UX/business rules before exposing</t>
        </is>
      </c>
    </row>
    <row r="1260">
      <c r="A1260" t="inlineStr">
        <is>
          <t>Sanitair</t>
        </is>
      </c>
      <c r="B1260" t="inlineStr">
        <is>
          <t>B50</t>
        </is>
      </c>
      <c r="C1260" t="inlineStr">
        <is>
          <t>Tukang</t>
        </is>
      </c>
      <c r="D1260" t="n">
        <v>1</v>
      </c>
      <c r="E1260" t="inlineStr"/>
      <c r="F1260" t="inlineStr">
        <is>
          <t>Review</t>
        </is>
      </c>
      <c r="G1260" t="inlineStr">
        <is>
          <t>Verify against product UX/business rules before exposing</t>
        </is>
      </c>
    </row>
    <row r="1261">
      <c r="A1261" t="inlineStr">
        <is>
          <t>Sanitair</t>
        </is>
      </c>
      <c r="B1261" t="inlineStr">
        <is>
          <t>C50</t>
        </is>
      </c>
      <c r="C1261" t="inlineStr">
        <is>
          <t>Tukang</t>
        </is>
      </c>
      <c r="D1261" t="n">
        <v>2</v>
      </c>
      <c r="E1261" t="inlineStr">
        <is>
          <t>OH</t>
        </is>
      </c>
      <c r="F1261" t="inlineStr">
        <is>
          <t>Review</t>
        </is>
      </c>
      <c r="G1261" t="inlineStr">
        <is>
          <t>Verify against product UX/business rules before exposing</t>
        </is>
      </c>
    </row>
    <row r="1262">
      <c r="A1262" t="inlineStr">
        <is>
          <t>Sanitair</t>
        </is>
      </c>
      <c r="B1262" t="inlineStr">
        <is>
          <t>G50</t>
        </is>
      </c>
      <c r="C1262" t="inlineStr">
        <is>
          <t>OH</t>
        </is>
      </c>
      <c r="D1262" t="n">
        <v>145000</v>
      </c>
      <c r="E1262" t="inlineStr"/>
      <c r="F1262" t="inlineStr">
        <is>
          <t>Review</t>
        </is>
      </c>
      <c r="G1262" t="inlineStr">
        <is>
          <t>Verify against product UX/business rules before exposing</t>
        </is>
      </c>
    </row>
    <row r="1263">
      <c r="A1263" t="inlineStr">
        <is>
          <t>Sanitair</t>
        </is>
      </c>
      <c r="B1263" t="inlineStr">
        <is>
          <t>B51</t>
        </is>
      </c>
      <c r="C1263" t="inlineStr">
        <is>
          <t>Kepala Tukang</t>
        </is>
      </c>
      <c r="D1263" t="n">
        <v>1</v>
      </c>
      <c r="E1263" t="inlineStr"/>
      <c r="F1263" t="inlineStr">
        <is>
          <t>Review</t>
        </is>
      </c>
      <c r="G1263" t="inlineStr">
        <is>
          <t>Verify against product UX/business rules before exposing</t>
        </is>
      </c>
    </row>
    <row r="1264">
      <c r="A1264" t="inlineStr">
        <is>
          <t>Sanitair</t>
        </is>
      </c>
      <c r="B1264" t="inlineStr">
        <is>
          <t>C51</t>
        </is>
      </c>
      <c r="C1264" t="inlineStr">
        <is>
          <t>Kepala Tukang</t>
        </is>
      </c>
      <c r="D1264" t="n">
        <v>3</v>
      </c>
      <c r="E1264" t="inlineStr">
        <is>
          <t>OH</t>
        </is>
      </c>
      <c r="F1264" t="inlineStr">
        <is>
          <t>Review</t>
        </is>
      </c>
      <c r="G1264" t="inlineStr">
        <is>
          <t>Verify against product UX/business rules before exposing</t>
        </is>
      </c>
    </row>
    <row r="1265">
      <c r="A1265" t="inlineStr">
        <is>
          <t>Sanitair</t>
        </is>
      </c>
      <c r="B1265" t="inlineStr">
        <is>
          <t>G51</t>
        </is>
      </c>
      <c r="C1265" t="inlineStr">
        <is>
          <t>OH</t>
        </is>
      </c>
      <c r="D1265" t="n">
        <v>175000</v>
      </c>
      <c r="E1265" t="inlineStr"/>
      <c r="F1265" t="inlineStr">
        <is>
          <t>Review</t>
        </is>
      </c>
      <c r="G1265" t="inlineStr">
        <is>
          <t>Verify against product UX/business rules before exposing</t>
        </is>
      </c>
    </row>
    <row r="1266">
      <c r="A1266" t="inlineStr">
        <is>
          <t>Sanitair</t>
        </is>
      </c>
      <c r="B1266" t="inlineStr">
        <is>
          <t>B52</t>
        </is>
      </c>
      <c r="C1266" t="inlineStr">
        <is>
          <t>Mandor</t>
        </is>
      </c>
      <c r="D1266" t="n">
        <v>1</v>
      </c>
      <c r="E1266" t="inlineStr"/>
      <c r="F1266" t="inlineStr">
        <is>
          <t>Review</t>
        </is>
      </c>
      <c r="G1266" t="inlineStr">
        <is>
          <t>Verify against product UX/business rules before exposing</t>
        </is>
      </c>
    </row>
    <row r="1267">
      <c r="A1267" t="inlineStr">
        <is>
          <t>Sanitair</t>
        </is>
      </c>
      <c r="B1267" t="inlineStr">
        <is>
          <t>C52</t>
        </is>
      </c>
      <c r="C1267" t="inlineStr">
        <is>
          <t>Mandor</t>
        </is>
      </c>
      <c r="D1267" t="n">
        <v>4</v>
      </c>
      <c r="E1267" t="inlineStr">
        <is>
          <t>OH</t>
        </is>
      </c>
      <c r="F1267" t="inlineStr">
        <is>
          <t>Review</t>
        </is>
      </c>
      <c r="G1267" t="inlineStr">
        <is>
          <t>Verify against product UX/business rules before exposing</t>
        </is>
      </c>
    </row>
    <row r="1268">
      <c r="A1268" t="inlineStr">
        <is>
          <t>Sanitair</t>
        </is>
      </c>
      <c r="B1268" t="inlineStr">
        <is>
          <t>G52</t>
        </is>
      </c>
      <c r="C1268" t="inlineStr">
        <is>
          <t>OH</t>
        </is>
      </c>
      <c r="D1268" t="n">
        <v>200000</v>
      </c>
      <c r="E1268" t="inlineStr"/>
      <c r="F1268" t="inlineStr">
        <is>
          <t>Review</t>
        </is>
      </c>
      <c r="G1268" t="inlineStr">
        <is>
          <t>Verify against product UX/business rules before exposing</t>
        </is>
      </c>
    </row>
    <row r="1269">
      <c r="A1269" t="inlineStr">
        <is>
          <t>Sanitair</t>
        </is>
      </c>
      <c r="B1269" t="inlineStr">
        <is>
          <t>C55</t>
        </is>
      </c>
      <c r="C1269" t="inlineStr">
        <is>
          <t>Pipa PVC 3" + Aksesoris</t>
        </is>
      </c>
      <c r="D1269" t="n">
        <v>1</v>
      </c>
      <c r="E1269" t="inlineStr">
        <is>
          <t>m</t>
        </is>
      </c>
      <c r="F1269" t="inlineStr">
        <is>
          <t>Review</t>
        </is>
      </c>
      <c r="G1269" t="inlineStr">
        <is>
          <t>Verify against product UX/business rules before exposing</t>
        </is>
      </c>
    </row>
    <row r="1270">
      <c r="A1270" t="inlineStr">
        <is>
          <t>Sanitair</t>
        </is>
      </c>
      <c r="B1270" t="inlineStr">
        <is>
          <t>G55</t>
        </is>
      </c>
      <c r="C1270" t="inlineStr">
        <is>
          <t>m</t>
        </is>
      </c>
      <c r="D1270" t="n">
        <v>53000</v>
      </c>
      <c r="E1270" t="inlineStr"/>
      <c r="F1270" t="inlineStr">
        <is>
          <t>Review</t>
        </is>
      </c>
      <c r="G1270" t="inlineStr">
        <is>
          <t>Verify against product UX/business rules before exposing</t>
        </is>
      </c>
    </row>
    <row r="1271">
      <c r="A1271" t="inlineStr">
        <is>
          <t>Sanitair</t>
        </is>
      </c>
      <c r="B1271" t="inlineStr">
        <is>
          <t>C56</t>
        </is>
      </c>
      <c r="C1271" t="inlineStr">
        <is>
          <t>Pipa PVC 4" + Aksesoris</t>
        </is>
      </c>
      <c r="D1271" t="n">
        <v>2</v>
      </c>
      <c r="E1271" t="inlineStr">
        <is>
          <t>m</t>
        </is>
      </c>
      <c r="F1271" t="inlineStr">
        <is>
          <t>Review</t>
        </is>
      </c>
      <c r="G1271" t="inlineStr">
        <is>
          <t>Verify against product UX/business rules before exposing</t>
        </is>
      </c>
    </row>
    <row r="1272">
      <c r="A1272" t="inlineStr">
        <is>
          <t>Sanitair</t>
        </is>
      </c>
      <c r="B1272" t="inlineStr">
        <is>
          <t>G56</t>
        </is>
      </c>
      <c r="C1272" t="inlineStr">
        <is>
          <t>m</t>
        </is>
      </c>
      <c r="D1272" t="n">
        <v>74000</v>
      </c>
      <c r="E1272" t="inlineStr"/>
      <c r="F1272" t="inlineStr">
        <is>
          <t>Review</t>
        </is>
      </c>
      <c r="G1272" t="inlineStr">
        <is>
          <t>Verify against product UX/business rules before exposing</t>
        </is>
      </c>
    </row>
    <row r="1273">
      <c r="A1273" t="inlineStr">
        <is>
          <t>Sanitair</t>
        </is>
      </c>
      <c r="B1273" t="inlineStr">
        <is>
          <t>L56</t>
        </is>
      </c>
      <c r="C1273" t="inlineStr">
        <is>
          <t>Pekerja</t>
        </is>
      </c>
      <c r="D1273" t="n">
        <v>1</v>
      </c>
      <c r="E1273" t="inlineStr"/>
      <c r="F1273" t="inlineStr">
        <is>
          <t>Review</t>
        </is>
      </c>
      <c r="G1273" t="inlineStr">
        <is>
          <t>Verify against product UX/business rules before exposing</t>
        </is>
      </c>
    </row>
    <row r="1274">
      <c r="A1274" t="inlineStr">
        <is>
          <t>Sanitair</t>
        </is>
      </c>
      <c r="B1274" t="inlineStr">
        <is>
          <t>M56</t>
        </is>
      </c>
      <c r="C1274" t="inlineStr">
        <is>
          <t>Pekerja</t>
        </is>
      </c>
      <c r="D1274" t="n">
        <v>1</v>
      </c>
      <c r="E1274" t="inlineStr">
        <is>
          <t>OH</t>
        </is>
      </c>
      <c r="F1274" t="inlineStr">
        <is>
          <t>Review</t>
        </is>
      </c>
      <c r="G1274" t="inlineStr">
        <is>
          <t>Verify against product UX/business rules before exposing</t>
        </is>
      </c>
    </row>
    <row r="1275">
      <c r="A1275" t="inlineStr">
        <is>
          <t>Sanitair</t>
        </is>
      </c>
      <c r="B1275" t="inlineStr">
        <is>
          <t>Q56</t>
        </is>
      </c>
      <c r="C1275" t="inlineStr">
        <is>
          <t>OH</t>
        </is>
      </c>
      <c r="D1275" t="n">
        <v>100000</v>
      </c>
      <c r="E1275" t="inlineStr"/>
      <c r="F1275" t="inlineStr">
        <is>
          <t>Review</t>
        </is>
      </c>
      <c r="G1275" t="inlineStr">
        <is>
          <t>Verify against product UX/business rules before exposing</t>
        </is>
      </c>
    </row>
    <row r="1276">
      <c r="A1276" t="inlineStr">
        <is>
          <t>Sanitair</t>
        </is>
      </c>
      <c r="B1276" t="inlineStr">
        <is>
          <t>L57</t>
        </is>
      </c>
      <c r="C1276" t="inlineStr">
        <is>
          <t>Tukang</t>
        </is>
      </c>
      <c r="D1276" t="n">
        <v>1</v>
      </c>
      <c r="E1276" t="inlineStr"/>
      <c r="F1276" t="inlineStr">
        <is>
          <t>Review</t>
        </is>
      </c>
      <c r="G1276" t="inlineStr">
        <is>
          <t>Verify against product UX/business rules before exposing</t>
        </is>
      </c>
    </row>
    <row r="1277">
      <c r="A1277" t="inlineStr">
        <is>
          <t>Sanitair</t>
        </is>
      </c>
      <c r="B1277" t="inlineStr">
        <is>
          <t>M57</t>
        </is>
      </c>
      <c r="C1277" t="inlineStr">
        <is>
          <t>Tukang</t>
        </is>
      </c>
      <c r="D1277" t="n">
        <v>2</v>
      </c>
      <c r="E1277" t="inlineStr">
        <is>
          <t>OH</t>
        </is>
      </c>
      <c r="F1277" t="inlineStr">
        <is>
          <t>Review</t>
        </is>
      </c>
      <c r="G1277" t="inlineStr">
        <is>
          <t>Verify against product UX/business rules before exposing</t>
        </is>
      </c>
    </row>
    <row r="1278">
      <c r="A1278" t="inlineStr">
        <is>
          <t>Sanitair</t>
        </is>
      </c>
      <c r="B1278" t="inlineStr">
        <is>
          <t>Q57</t>
        </is>
      </c>
      <c r="C1278" t="inlineStr">
        <is>
          <t>OH</t>
        </is>
      </c>
      <c r="D1278" t="n">
        <v>145000</v>
      </c>
      <c r="E1278" t="inlineStr"/>
      <c r="F1278" t="inlineStr">
        <is>
          <t>Review</t>
        </is>
      </c>
      <c r="G1278" t="inlineStr">
        <is>
          <t>Verify against product UX/business rules before exposing</t>
        </is>
      </c>
    </row>
    <row r="1279">
      <c r="A1279" t="inlineStr">
        <is>
          <t>Sanitair</t>
        </is>
      </c>
      <c r="B1279" t="inlineStr">
        <is>
          <t>L58</t>
        </is>
      </c>
      <c r="C1279" t="inlineStr">
        <is>
          <t>Kepala Tukang</t>
        </is>
      </c>
      <c r="D1279" t="n">
        <v>1</v>
      </c>
      <c r="E1279" t="inlineStr"/>
      <c r="F1279" t="inlineStr">
        <is>
          <t>Review</t>
        </is>
      </c>
      <c r="G1279" t="inlineStr">
        <is>
          <t>Verify against product UX/business rules before exposing</t>
        </is>
      </c>
    </row>
    <row r="1280">
      <c r="A1280" t="inlineStr">
        <is>
          <t>Sanitair</t>
        </is>
      </c>
      <c r="B1280" t="inlineStr">
        <is>
          <t>M58</t>
        </is>
      </c>
      <c r="C1280" t="inlineStr">
        <is>
          <t>Kepala Tukang</t>
        </is>
      </c>
      <c r="D1280" t="n">
        <v>3</v>
      </c>
      <c r="E1280" t="inlineStr">
        <is>
          <t>OH</t>
        </is>
      </c>
      <c r="F1280" t="inlineStr">
        <is>
          <t>Review</t>
        </is>
      </c>
      <c r="G1280" t="inlineStr">
        <is>
          <t>Verify against product UX/business rules before exposing</t>
        </is>
      </c>
    </row>
    <row r="1281">
      <c r="A1281" t="inlineStr">
        <is>
          <t>Sanitair</t>
        </is>
      </c>
      <c r="B1281" t="inlineStr">
        <is>
          <t>Q58</t>
        </is>
      </c>
      <c r="C1281" t="inlineStr">
        <is>
          <t>OH</t>
        </is>
      </c>
      <c r="D1281" t="n">
        <v>175000</v>
      </c>
      <c r="E1281" t="inlineStr"/>
      <c r="F1281" t="inlineStr">
        <is>
          <t>Review</t>
        </is>
      </c>
      <c r="G1281" t="inlineStr">
        <is>
          <t>Verify against product UX/business rules before exposing</t>
        </is>
      </c>
    </row>
    <row r="1282">
      <c r="A1282" t="inlineStr">
        <is>
          <t>Sanitair</t>
        </is>
      </c>
      <c r="B1282" t="inlineStr">
        <is>
          <t>L59</t>
        </is>
      </c>
      <c r="C1282" t="inlineStr">
        <is>
          <t>Mandor</t>
        </is>
      </c>
      <c r="D1282" t="n">
        <v>1</v>
      </c>
      <c r="E1282" t="inlineStr"/>
      <c r="F1282" t="inlineStr">
        <is>
          <t>Review</t>
        </is>
      </c>
      <c r="G1282" t="inlineStr">
        <is>
          <t>Verify against product UX/business rules before exposing</t>
        </is>
      </c>
    </row>
    <row r="1283">
      <c r="A1283" t="inlineStr">
        <is>
          <t>Sanitair</t>
        </is>
      </c>
      <c r="B1283" t="inlineStr">
        <is>
          <t>M59</t>
        </is>
      </c>
      <c r="C1283" t="inlineStr">
        <is>
          <t>Mandor</t>
        </is>
      </c>
      <c r="D1283" t="n">
        <v>4</v>
      </c>
      <c r="E1283" t="inlineStr">
        <is>
          <t>OH</t>
        </is>
      </c>
      <c r="F1283" t="inlineStr">
        <is>
          <t>Review</t>
        </is>
      </c>
      <c r="G1283" t="inlineStr">
        <is>
          <t>Verify against product UX/business rules before exposing</t>
        </is>
      </c>
    </row>
    <row r="1284">
      <c r="A1284" t="inlineStr">
        <is>
          <t>Sanitair</t>
        </is>
      </c>
      <c r="B1284" t="inlineStr">
        <is>
          <t>Q59</t>
        </is>
      </c>
      <c r="C1284" t="inlineStr">
        <is>
          <t>OH</t>
        </is>
      </c>
      <c r="D1284" t="n">
        <v>200000</v>
      </c>
      <c r="E1284" t="inlineStr"/>
      <c r="F1284" t="inlineStr">
        <is>
          <t>Review</t>
        </is>
      </c>
      <c r="G1284" t="inlineStr">
        <is>
          <t>Verify against product UX/business rules before exposing</t>
        </is>
      </c>
    </row>
    <row r="1285">
      <c r="A1285" t="inlineStr">
        <is>
          <t>Sanitair</t>
        </is>
      </c>
      <c r="B1285" t="inlineStr">
        <is>
          <t>M62</t>
        </is>
      </c>
      <c r="C1285" t="inlineStr">
        <is>
          <t>Bata Merah</t>
        </is>
      </c>
      <c r="D1285" t="n">
        <v>1</v>
      </c>
      <c r="E1285" t="inlineStr">
        <is>
          <t>buah</t>
        </is>
      </c>
      <c r="F1285" t="inlineStr">
        <is>
          <t>Review</t>
        </is>
      </c>
      <c r="G1285" t="inlineStr">
        <is>
          <t>Verify against product UX/business rules before exposing</t>
        </is>
      </c>
    </row>
    <row r="1286">
      <c r="A1286" t="inlineStr">
        <is>
          <t>Sanitair</t>
        </is>
      </c>
      <c r="B1286" t="inlineStr">
        <is>
          <t>Q62</t>
        </is>
      </c>
      <c r="C1286" t="inlineStr">
        <is>
          <t>buah</t>
        </is>
      </c>
      <c r="D1286" t="n">
        <v>700</v>
      </c>
      <c r="E1286" t="inlineStr"/>
      <c r="F1286" t="inlineStr">
        <is>
          <t>Review</t>
        </is>
      </c>
      <c r="G1286" t="inlineStr">
        <is>
          <t>Verify against product UX/business rules before exposing</t>
        </is>
      </c>
    </row>
    <row r="1287">
      <c r="A1287" t="inlineStr">
        <is>
          <t>Sanitair</t>
        </is>
      </c>
      <c r="B1287" t="inlineStr">
        <is>
          <t>B63</t>
        </is>
      </c>
      <c r="C1287" t="inlineStr">
        <is>
          <t>Pekerja</t>
        </is>
      </c>
      <c r="D1287" t="n">
        <v>1</v>
      </c>
      <c r="E1287" t="inlineStr"/>
      <c r="F1287" t="inlineStr">
        <is>
          <t>Review</t>
        </is>
      </c>
      <c r="G1287" t="inlineStr">
        <is>
          <t>Verify against product UX/business rules before exposing</t>
        </is>
      </c>
    </row>
    <row r="1288">
      <c r="A1288" t="inlineStr">
        <is>
          <t>Sanitair</t>
        </is>
      </c>
      <c r="B1288" t="inlineStr">
        <is>
          <t>C63</t>
        </is>
      </c>
      <c r="C1288" t="inlineStr">
        <is>
          <t>Pekerja</t>
        </is>
      </c>
      <c r="D1288" t="n">
        <v>1</v>
      </c>
      <c r="E1288" t="inlineStr">
        <is>
          <t>OH</t>
        </is>
      </c>
      <c r="F1288" t="inlineStr">
        <is>
          <t>Review</t>
        </is>
      </c>
      <c r="G1288" t="inlineStr">
        <is>
          <t>Verify against product UX/business rules before exposing</t>
        </is>
      </c>
    </row>
    <row r="1289">
      <c r="A1289" t="inlineStr">
        <is>
          <t>Sanitair</t>
        </is>
      </c>
      <c r="B1289" t="inlineStr">
        <is>
          <t>G63</t>
        </is>
      </c>
      <c r="C1289" t="inlineStr">
        <is>
          <t>OH</t>
        </is>
      </c>
      <c r="D1289" t="n">
        <v>100000</v>
      </c>
      <c r="E1289" t="inlineStr"/>
      <c r="F1289" t="inlineStr">
        <is>
          <t>Review</t>
        </is>
      </c>
      <c r="G1289" t="inlineStr">
        <is>
          <t>Verify against product UX/business rules before exposing</t>
        </is>
      </c>
    </row>
    <row r="1290">
      <c r="A1290" t="inlineStr">
        <is>
          <t>Sanitair</t>
        </is>
      </c>
      <c r="B1290" t="inlineStr">
        <is>
          <t>M63</t>
        </is>
      </c>
      <c r="C1290" t="inlineStr">
        <is>
          <t>Semen Portland (50kg)</t>
        </is>
      </c>
      <c r="D1290" t="n">
        <v>2</v>
      </c>
      <c r="E1290" t="inlineStr">
        <is>
          <t>sak</t>
        </is>
      </c>
      <c r="F1290" t="inlineStr">
        <is>
          <t>Review</t>
        </is>
      </c>
      <c r="G1290" t="inlineStr">
        <is>
          <t>Verify against product UX/business rules before exposing</t>
        </is>
      </c>
    </row>
    <row r="1291">
      <c r="A1291" t="inlineStr">
        <is>
          <t>Sanitair</t>
        </is>
      </c>
      <c r="B1291" t="inlineStr">
        <is>
          <t>Q63</t>
        </is>
      </c>
      <c r="C1291" t="inlineStr">
        <is>
          <t>sak</t>
        </is>
      </c>
      <c r="D1291" t="n">
        <v>65000</v>
      </c>
      <c r="E1291" t="inlineStr"/>
      <c r="F1291" t="inlineStr">
        <is>
          <t>Review</t>
        </is>
      </c>
      <c r="G1291" t="inlineStr">
        <is>
          <t>Verify against product UX/business rules before exposing</t>
        </is>
      </c>
    </row>
    <row r="1292">
      <c r="A1292" t="inlineStr">
        <is>
          <t>Sanitair</t>
        </is>
      </c>
      <c r="B1292" t="inlineStr">
        <is>
          <t>B64</t>
        </is>
      </c>
      <c r="C1292" t="inlineStr">
        <is>
          <t>Tukang</t>
        </is>
      </c>
      <c r="D1292" t="n">
        <v>1</v>
      </c>
      <c r="E1292" t="inlineStr"/>
      <c r="F1292" t="inlineStr">
        <is>
          <t>Review</t>
        </is>
      </c>
      <c r="G1292" t="inlineStr">
        <is>
          <t>Verify against product UX/business rules before exposing</t>
        </is>
      </c>
    </row>
    <row r="1293">
      <c r="A1293" t="inlineStr">
        <is>
          <t>Sanitair</t>
        </is>
      </c>
      <c r="B1293" t="inlineStr">
        <is>
          <t>C64</t>
        </is>
      </c>
      <c r="C1293" t="inlineStr">
        <is>
          <t>Tukang</t>
        </is>
      </c>
      <c r="D1293" t="n">
        <v>2</v>
      </c>
      <c r="E1293" t="inlineStr">
        <is>
          <t>OH</t>
        </is>
      </c>
      <c r="F1293" t="inlineStr">
        <is>
          <t>Review</t>
        </is>
      </c>
      <c r="G1293" t="inlineStr">
        <is>
          <t>Verify against product UX/business rules before exposing</t>
        </is>
      </c>
    </row>
    <row r="1294">
      <c r="A1294" t="inlineStr">
        <is>
          <t>Sanitair</t>
        </is>
      </c>
      <c r="B1294" t="inlineStr">
        <is>
          <t>G64</t>
        </is>
      </c>
      <c r="C1294" t="inlineStr">
        <is>
          <t>OH</t>
        </is>
      </c>
      <c r="D1294" t="n">
        <v>145000</v>
      </c>
      <c r="E1294" t="inlineStr"/>
      <c r="F1294" t="inlineStr">
        <is>
          <t>Review</t>
        </is>
      </c>
      <c r="G1294" t="inlineStr">
        <is>
          <t>Verify against product UX/business rules before exposing</t>
        </is>
      </c>
    </row>
    <row r="1295">
      <c r="A1295" t="inlineStr">
        <is>
          <t>Sanitair</t>
        </is>
      </c>
      <c r="B1295" t="inlineStr">
        <is>
          <t>M64</t>
        </is>
      </c>
      <c r="C1295" t="inlineStr">
        <is>
          <t>Pasir Pasang</t>
        </is>
      </c>
      <c r="D1295" t="n">
        <v>3</v>
      </c>
      <c r="E1295" t="inlineStr">
        <is>
          <t>m³</t>
        </is>
      </c>
      <c r="F1295" t="inlineStr">
        <is>
          <t>Review</t>
        </is>
      </c>
      <c r="G1295" t="inlineStr">
        <is>
          <t>Verify against product UX/business rules before exposing</t>
        </is>
      </c>
    </row>
    <row r="1296">
      <c r="A1296" t="inlineStr">
        <is>
          <t>Sanitair</t>
        </is>
      </c>
      <c r="B1296" t="inlineStr">
        <is>
          <t>Q64</t>
        </is>
      </c>
      <c r="C1296" t="inlineStr">
        <is>
          <t>m³</t>
        </is>
      </c>
      <c r="D1296" t="n">
        <v>275000</v>
      </c>
      <c r="E1296" t="inlineStr"/>
      <c r="F1296" t="inlineStr">
        <is>
          <t>Review</t>
        </is>
      </c>
      <c r="G1296" t="inlineStr">
        <is>
          <t>Verify against product UX/business rules before exposing</t>
        </is>
      </c>
    </row>
    <row r="1297">
      <c r="A1297" t="inlineStr">
        <is>
          <t>Sanitair</t>
        </is>
      </c>
      <c r="B1297" t="inlineStr">
        <is>
          <t>B65</t>
        </is>
      </c>
      <c r="C1297" t="inlineStr">
        <is>
          <t>Kepala Tukang</t>
        </is>
      </c>
      <c r="D1297" t="n">
        <v>1</v>
      </c>
      <c r="E1297" t="inlineStr"/>
      <c r="F1297" t="inlineStr">
        <is>
          <t>Review</t>
        </is>
      </c>
      <c r="G1297" t="inlineStr">
        <is>
          <t>Verify against product UX/business rules before exposing</t>
        </is>
      </c>
    </row>
    <row r="1298">
      <c r="A1298" t="inlineStr">
        <is>
          <t>Sanitair</t>
        </is>
      </c>
      <c r="B1298" t="inlineStr">
        <is>
          <t>C65</t>
        </is>
      </c>
      <c r="C1298" t="inlineStr">
        <is>
          <t>Kepala Tukang</t>
        </is>
      </c>
      <c r="D1298" t="n">
        <v>3</v>
      </c>
      <c r="E1298" t="inlineStr">
        <is>
          <t>OH</t>
        </is>
      </c>
      <c r="F1298" t="inlineStr">
        <is>
          <t>Review</t>
        </is>
      </c>
      <c r="G1298" t="inlineStr">
        <is>
          <t>Verify against product UX/business rules before exposing</t>
        </is>
      </c>
    </row>
    <row r="1299">
      <c r="A1299" t="inlineStr">
        <is>
          <t>Sanitair</t>
        </is>
      </c>
      <c r="B1299" t="inlineStr">
        <is>
          <t>G65</t>
        </is>
      </c>
      <c r="C1299" t="inlineStr">
        <is>
          <t>OH</t>
        </is>
      </c>
      <c r="D1299" t="n">
        <v>175000</v>
      </c>
      <c r="E1299" t="inlineStr"/>
      <c r="F1299" t="inlineStr">
        <is>
          <t>Review</t>
        </is>
      </c>
      <c r="G1299" t="inlineStr">
        <is>
          <t>Verify against product UX/business rules before exposing</t>
        </is>
      </c>
    </row>
    <row r="1300">
      <c r="A1300" t="inlineStr">
        <is>
          <t>Sanitair</t>
        </is>
      </c>
      <c r="B1300" t="inlineStr">
        <is>
          <t>M65</t>
        </is>
      </c>
      <c r="C1300" t="inlineStr">
        <is>
          <t>Pasir Beton</t>
        </is>
      </c>
      <c r="D1300" t="n">
        <v>4</v>
      </c>
      <c r="E1300" t="inlineStr">
        <is>
          <t>m³</t>
        </is>
      </c>
      <c r="F1300" t="inlineStr">
        <is>
          <t>Review</t>
        </is>
      </c>
      <c r="G1300" t="inlineStr">
        <is>
          <t>Verify against product UX/business rules before exposing</t>
        </is>
      </c>
    </row>
    <row r="1301">
      <c r="A1301" t="inlineStr">
        <is>
          <t>Sanitair</t>
        </is>
      </c>
      <c r="B1301" t="inlineStr">
        <is>
          <t>Q65</t>
        </is>
      </c>
      <c r="C1301" t="inlineStr">
        <is>
          <t>m³</t>
        </is>
      </c>
      <c r="D1301" t="n">
        <v>370200</v>
      </c>
      <c r="E1301" t="inlineStr"/>
      <c r="F1301" t="inlineStr">
        <is>
          <t>Review</t>
        </is>
      </c>
      <c r="G1301" t="inlineStr">
        <is>
          <t>Verify against product UX/business rules before exposing</t>
        </is>
      </c>
    </row>
    <row r="1302">
      <c r="A1302" t="inlineStr">
        <is>
          <t>Sanitair</t>
        </is>
      </c>
      <c r="B1302" t="inlineStr">
        <is>
          <t>B66</t>
        </is>
      </c>
      <c r="C1302" t="inlineStr">
        <is>
          <t>Mandor</t>
        </is>
      </c>
      <c r="D1302" t="n">
        <v>1</v>
      </c>
      <c r="E1302" t="inlineStr"/>
      <c r="F1302" t="inlineStr">
        <is>
          <t>Review</t>
        </is>
      </c>
      <c r="G1302" t="inlineStr">
        <is>
          <t>Verify against product UX/business rules before exposing</t>
        </is>
      </c>
    </row>
    <row r="1303">
      <c r="A1303" t="inlineStr">
        <is>
          <t>Sanitair</t>
        </is>
      </c>
      <c r="B1303" t="inlineStr">
        <is>
          <t>C66</t>
        </is>
      </c>
      <c r="C1303" t="inlineStr">
        <is>
          <t>Mandor</t>
        </is>
      </c>
      <c r="D1303" t="n">
        <v>4</v>
      </c>
      <c r="E1303" t="inlineStr">
        <is>
          <t>OH</t>
        </is>
      </c>
      <c r="F1303" t="inlineStr">
        <is>
          <t>Review</t>
        </is>
      </c>
      <c r="G1303" t="inlineStr">
        <is>
          <t>Verify against product UX/business rules before exposing</t>
        </is>
      </c>
    </row>
    <row r="1304">
      <c r="A1304" t="inlineStr">
        <is>
          <t>Sanitair</t>
        </is>
      </c>
      <c r="B1304" t="inlineStr">
        <is>
          <t>G66</t>
        </is>
      </c>
      <c r="C1304" t="inlineStr">
        <is>
          <t>OH</t>
        </is>
      </c>
      <c r="D1304" t="n">
        <v>200000</v>
      </c>
      <c r="E1304" t="inlineStr"/>
      <c r="F1304" t="inlineStr">
        <is>
          <t>Review</t>
        </is>
      </c>
      <c r="G1304" t="inlineStr">
        <is>
          <t>Verify against product UX/business rules before exposing</t>
        </is>
      </c>
    </row>
    <row r="1305">
      <c r="A1305" t="inlineStr">
        <is>
          <t>Sanitair</t>
        </is>
      </c>
      <c r="B1305" t="inlineStr">
        <is>
          <t>M66</t>
        </is>
      </c>
      <c r="C1305" t="inlineStr">
        <is>
          <t>Batu split 1/2</t>
        </is>
      </c>
      <c r="D1305" t="n">
        <v>5</v>
      </c>
      <c r="E1305" t="inlineStr">
        <is>
          <t>m³</t>
        </is>
      </c>
      <c r="F1305" t="inlineStr">
        <is>
          <t>Review</t>
        </is>
      </c>
      <c r="G1305" t="inlineStr">
        <is>
          <t>Verify against product UX/business rules before exposing</t>
        </is>
      </c>
    </row>
    <row r="1306">
      <c r="A1306" t="inlineStr">
        <is>
          <t>Sanitair</t>
        </is>
      </c>
      <c r="B1306" t="inlineStr">
        <is>
          <t>Q66</t>
        </is>
      </c>
      <c r="C1306" t="inlineStr">
        <is>
          <t>m³</t>
        </is>
      </c>
      <c r="D1306" t="n">
        <v>370200</v>
      </c>
      <c r="E1306" t="inlineStr"/>
      <c r="F1306" t="inlineStr">
        <is>
          <t>Review</t>
        </is>
      </c>
      <c r="G1306" t="inlineStr">
        <is>
          <t>Verify against product UX/business rules before exposing</t>
        </is>
      </c>
    </row>
    <row r="1307">
      <c r="A1307" t="inlineStr">
        <is>
          <t>Sanitair</t>
        </is>
      </c>
      <c r="B1307" t="inlineStr">
        <is>
          <t>M67</t>
        </is>
      </c>
      <c r="C1307" t="inlineStr">
        <is>
          <t>BjTP (Baja Tulangan Polos)</t>
        </is>
      </c>
      <c r="D1307" t="n">
        <v>6</v>
      </c>
      <c r="E1307" t="inlineStr">
        <is>
          <t>kg</t>
        </is>
      </c>
      <c r="F1307" t="inlineStr">
        <is>
          <t>Review</t>
        </is>
      </c>
      <c r="G1307" t="inlineStr">
        <is>
          <t>Verify against product UX/business rules before exposing</t>
        </is>
      </c>
    </row>
    <row r="1308">
      <c r="A1308" t="inlineStr">
        <is>
          <t>Sanitair</t>
        </is>
      </c>
      <c r="B1308" t="inlineStr">
        <is>
          <t>Q67</t>
        </is>
      </c>
      <c r="C1308" t="inlineStr">
        <is>
          <t>kg</t>
        </is>
      </c>
      <c r="D1308" t="n">
        <v>14250</v>
      </c>
      <c r="E1308" t="inlineStr"/>
      <c r="F1308" t="inlineStr">
        <is>
          <t>Review</t>
        </is>
      </c>
      <c r="G1308" t="inlineStr">
        <is>
          <t>Verify against product UX/business rules before exposing</t>
        </is>
      </c>
    </row>
    <row r="1309">
      <c r="A1309" t="inlineStr">
        <is>
          <t>Sanitair</t>
        </is>
      </c>
      <c r="B1309" t="inlineStr">
        <is>
          <t>C69</t>
        </is>
      </c>
      <c r="C1309" t="inlineStr">
        <is>
          <t>Floor Drain Stainless Steel</t>
        </is>
      </c>
      <c r="D1309" t="n">
        <v>1</v>
      </c>
      <c r="E1309" t="inlineStr">
        <is>
          <t>buah</t>
        </is>
      </c>
      <c r="F1309" t="inlineStr">
        <is>
          <t>Review</t>
        </is>
      </c>
      <c r="G1309" t="inlineStr">
        <is>
          <t>Verify against product UX/business rules before exposing</t>
        </is>
      </c>
    </row>
    <row r="1310">
      <c r="A1310" t="inlineStr">
        <is>
          <t>Sanitair</t>
        </is>
      </c>
      <c r="B1310" t="inlineStr">
        <is>
          <t>G69</t>
        </is>
      </c>
      <c r="C1310" t="inlineStr">
        <is>
          <t>buah</t>
        </is>
      </c>
      <c r="D1310" t="n">
        <v>44700</v>
      </c>
      <c r="E1310" t="inlineStr"/>
      <c r="F1310" t="inlineStr">
        <is>
          <t>Review</t>
        </is>
      </c>
      <c r="G1310" t="inlineStr">
        <is>
          <t>Verify against product UX/business rules before exposing</t>
        </is>
      </c>
    </row>
    <row r="1311">
      <c r="A1311" t="inlineStr">
        <is>
          <t>Rekap RAB</t>
        </is>
      </c>
      <c r="B1311" t="inlineStr">
        <is>
          <t>B11</t>
        </is>
      </c>
      <c r="C1311" t="inlineStr">
        <is>
          <t>PEKERJAAN BOWPLANK</t>
        </is>
      </c>
      <c r="D1311" t="n">
        <v>1</v>
      </c>
      <c r="E1311" t="inlineStr"/>
      <c r="F1311" t="inlineStr">
        <is>
          <t>Likely input</t>
        </is>
      </c>
      <c r="G1311" t="inlineStr">
        <is>
          <t>Verify against product UX/business rules before exposing</t>
        </is>
      </c>
    </row>
    <row r="1312">
      <c r="A1312" t="inlineStr">
        <is>
          <t>Rekap RAB</t>
        </is>
      </c>
      <c r="B1312" t="inlineStr">
        <is>
          <t>B12</t>
        </is>
      </c>
      <c r="C1312" t="inlineStr">
        <is>
          <t>PEKERJAAN PEMASANGAN PONDASI BATU BELAH</t>
        </is>
      </c>
      <c r="D1312" t="n">
        <v>2</v>
      </c>
      <c r="E1312" t="inlineStr"/>
      <c r="F1312" t="inlineStr">
        <is>
          <t>Likely input</t>
        </is>
      </c>
      <c r="G1312" t="inlineStr">
        <is>
          <t>Verify against product UX/business rules before exposing</t>
        </is>
      </c>
    </row>
    <row r="1313">
      <c r="A1313" t="inlineStr">
        <is>
          <t>Rekap RAB</t>
        </is>
      </c>
      <c r="B1313" t="inlineStr">
        <is>
          <t>B13</t>
        </is>
      </c>
      <c r="C1313" t="inlineStr">
        <is>
          <t>PEKERJAAN PEMASANGAN PONDASI TAPAK</t>
        </is>
      </c>
      <c r="D1313" t="n">
        <v>3</v>
      </c>
      <c r="E1313" t="inlineStr"/>
      <c r="F1313" t="inlineStr">
        <is>
          <t>Likely input</t>
        </is>
      </c>
      <c r="G1313" t="inlineStr">
        <is>
          <t>Verify against product UX/business rules before exposing</t>
        </is>
      </c>
    </row>
    <row r="1314">
      <c r="A1314" t="inlineStr">
        <is>
          <t>Rekap RAB</t>
        </is>
      </c>
      <c r="B1314" t="inlineStr">
        <is>
          <t>B14</t>
        </is>
      </c>
      <c r="C1314" t="inlineStr">
        <is>
          <t>PEKERJAAN SLOOF BETON</t>
        </is>
      </c>
      <c r="D1314" t="n">
        <v>4</v>
      </c>
      <c r="E1314" t="inlineStr"/>
      <c r="F1314" t="inlineStr">
        <is>
          <t>Likely input</t>
        </is>
      </c>
      <c r="G1314" t="inlineStr">
        <is>
          <t>Verify against product UX/business rules before exposing</t>
        </is>
      </c>
    </row>
    <row r="1315">
      <c r="A1315" t="inlineStr">
        <is>
          <t>Rekap RAB</t>
        </is>
      </c>
      <c r="B1315" t="inlineStr">
        <is>
          <t>B15</t>
        </is>
      </c>
      <c r="C1315" t="inlineStr">
        <is>
          <t>PEKERJAAN KOLOM BETON</t>
        </is>
      </c>
      <c r="D1315" t="n">
        <v>5</v>
      </c>
      <c r="E1315" t="inlineStr"/>
      <c r="F1315" t="inlineStr">
        <is>
          <t>Likely input</t>
        </is>
      </c>
      <c r="G1315" t="inlineStr">
        <is>
          <t>Verify against product UX/business rules before exposing</t>
        </is>
      </c>
    </row>
    <row r="1316">
      <c r="A1316" t="inlineStr">
        <is>
          <t>Rekap RAB</t>
        </is>
      </c>
      <c r="B1316" t="inlineStr">
        <is>
          <t>B16</t>
        </is>
      </c>
      <c r="C1316" t="inlineStr">
        <is>
          <t>PEKERJAAN BALOK BETON</t>
        </is>
      </c>
      <c r="D1316" t="n">
        <v>6</v>
      </c>
      <c r="E1316" t="inlineStr"/>
      <c r="F1316" t="inlineStr">
        <is>
          <t>Likely input</t>
        </is>
      </c>
      <c r="G1316" t="inlineStr">
        <is>
          <t>Verify against product UX/business rules before exposing</t>
        </is>
      </c>
    </row>
    <row r="1317">
      <c r="A1317" t="inlineStr">
        <is>
          <t>Rekap RAB</t>
        </is>
      </c>
      <c r="B1317" t="inlineStr">
        <is>
          <t>B17</t>
        </is>
      </c>
      <c r="C1317" t="inlineStr">
        <is>
          <t>PEKERJAAN PASANGAN DINDING BATA RINGAN</t>
        </is>
      </c>
      <c r="D1317" t="n">
        <v>7</v>
      </c>
      <c r="E1317" t="inlineStr"/>
      <c r="F1317" t="inlineStr">
        <is>
          <t>Likely input</t>
        </is>
      </c>
      <c r="G1317" t="inlineStr">
        <is>
          <t>Verify against product UX/business rules before exposing</t>
        </is>
      </c>
    </row>
    <row r="1318">
      <c r="A1318" t="inlineStr">
        <is>
          <t>Rekap RAB</t>
        </is>
      </c>
      <c r="B1318" t="inlineStr">
        <is>
          <t>B18</t>
        </is>
      </c>
      <c r="C1318" t="inlineStr">
        <is>
          <t>PEKERJAAN PASANGAN DINDING BATA MERAH</t>
        </is>
      </c>
      <c r="D1318" t="n">
        <v>8</v>
      </c>
      <c r="E1318" t="inlineStr"/>
      <c r="F1318" t="inlineStr">
        <is>
          <t>Likely input</t>
        </is>
      </c>
      <c r="G1318" t="inlineStr">
        <is>
          <t>Verify against product UX/business rules before exposing</t>
        </is>
      </c>
    </row>
    <row r="1319">
      <c r="A1319" t="inlineStr">
        <is>
          <t>Rekap RAB</t>
        </is>
      </c>
      <c r="B1319" t="inlineStr">
        <is>
          <t>B19</t>
        </is>
      </c>
      <c r="C1319" t="inlineStr">
        <is>
          <t>PEKERJAAN PASANGAN DINDING BATAKO</t>
        </is>
      </c>
      <c r="D1319" t="n">
        <v>9</v>
      </c>
      <c r="E1319" t="inlineStr"/>
      <c r="F1319" t="inlineStr">
        <is>
          <t>Likely input</t>
        </is>
      </c>
      <c r="G1319" t="inlineStr">
        <is>
          <t>Verify against product UX/business rules before exposing</t>
        </is>
      </c>
    </row>
    <row r="1320">
      <c r="A1320" t="inlineStr">
        <is>
          <t>Rekap RAB</t>
        </is>
      </c>
      <c r="B1320" t="inlineStr">
        <is>
          <t>B20</t>
        </is>
      </c>
      <c r="C1320" t="inlineStr">
        <is>
          <t>PEKERJAAN PINTU &amp; JENDELA</t>
        </is>
      </c>
      <c r="D1320" t="n">
        <v>10</v>
      </c>
      <c r="E1320" t="inlineStr"/>
      <c r="F1320" t="inlineStr">
        <is>
          <t>Likely input</t>
        </is>
      </c>
      <c r="G1320" t="inlineStr">
        <is>
          <t>Verify against product UX/business rules before exposing</t>
        </is>
      </c>
    </row>
    <row r="1321">
      <c r="A1321" t="inlineStr">
        <is>
          <t>Rekap RAB</t>
        </is>
      </c>
      <c r="B1321" t="inlineStr">
        <is>
          <t>B21</t>
        </is>
      </c>
      <c r="C1321" t="inlineStr">
        <is>
          <t>PEKERJAAN ATAP BAJA RINGAN</t>
        </is>
      </c>
      <c r="D1321" t="n">
        <v>11</v>
      </c>
      <c r="E1321" t="inlineStr"/>
      <c r="F1321" t="inlineStr">
        <is>
          <t>Likely input</t>
        </is>
      </c>
      <c r="G1321" t="inlineStr">
        <is>
          <t>Verify against product UX/business rules before exposing</t>
        </is>
      </c>
    </row>
    <row r="1322">
      <c r="A1322" t="inlineStr">
        <is>
          <t>Rekap RAB</t>
        </is>
      </c>
      <c r="B1322" t="inlineStr">
        <is>
          <t>B22</t>
        </is>
      </c>
      <c r="C1322" t="inlineStr">
        <is>
          <t>PEKERJAAN PLESTERAN &amp; ACIAN</t>
        </is>
      </c>
      <c r="D1322" t="n">
        <v>12</v>
      </c>
      <c r="E1322" t="inlineStr"/>
      <c r="F1322" t="inlineStr">
        <is>
          <t>Likely input</t>
        </is>
      </c>
      <c r="G1322" t="inlineStr">
        <is>
          <t>Verify against product UX/business rules before exposing</t>
        </is>
      </c>
    </row>
    <row r="1323">
      <c r="A1323" t="inlineStr">
        <is>
          <t>Rekap RAB</t>
        </is>
      </c>
      <c r="B1323" t="inlineStr">
        <is>
          <t>B23</t>
        </is>
      </c>
      <c r="C1323" t="inlineStr">
        <is>
          <t>PEKERJAAN PENUTUP LANTAI</t>
        </is>
      </c>
      <c r="D1323" t="n">
        <v>13</v>
      </c>
      <c r="E1323" t="inlineStr"/>
      <c r="F1323" t="inlineStr">
        <is>
          <t>Likely input</t>
        </is>
      </c>
      <c r="G1323" t="inlineStr">
        <is>
          <t>Verify against product UX/business rules before exposing</t>
        </is>
      </c>
    </row>
    <row r="1324">
      <c r="A1324" t="inlineStr">
        <is>
          <t>Rekap RAB</t>
        </is>
      </c>
      <c r="B1324" t="inlineStr">
        <is>
          <t>B24</t>
        </is>
      </c>
      <c r="C1324" t="inlineStr">
        <is>
          <t>PEKERJAAN PENUTUP DINDING</t>
        </is>
      </c>
      <c r="D1324" t="n">
        <v>14</v>
      </c>
      <c r="E1324" t="inlineStr"/>
      <c r="F1324" t="inlineStr">
        <is>
          <t>Likely input</t>
        </is>
      </c>
      <c r="G1324" t="inlineStr">
        <is>
          <t>Verify against product UX/business rules before exposing</t>
        </is>
      </c>
    </row>
    <row r="1325">
      <c r="A1325" t="inlineStr">
        <is>
          <t>Rekap RAB</t>
        </is>
      </c>
      <c r="B1325" t="inlineStr">
        <is>
          <t>B25</t>
        </is>
      </c>
      <c r="C1325" t="inlineStr">
        <is>
          <t>PEKERJAAN PLAFON</t>
        </is>
      </c>
      <c r="D1325" t="n">
        <v>15</v>
      </c>
      <c r="E1325" t="inlineStr"/>
      <c r="F1325" t="inlineStr">
        <is>
          <t>Likely input</t>
        </is>
      </c>
      <c r="G1325" t="inlineStr">
        <is>
          <t>Verify against product UX/business rules before exposing</t>
        </is>
      </c>
    </row>
    <row r="1326">
      <c r="A1326" t="inlineStr">
        <is>
          <t>Rekap RAB</t>
        </is>
      </c>
      <c r="B1326" t="inlineStr">
        <is>
          <t>B26</t>
        </is>
      </c>
      <c r="C1326" t="inlineStr">
        <is>
          <t>PEKERJAAN PENGECATAN DINDING</t>
        </is>
      </c>
      <c r="D1326" t="n">
        <v>16</v>
      </c>
      <c r="E1326" t="inlineStr"/>
      <c r="F1326" t="inlineStr">
        <is>
          <t>Review</t>
        </is>
      </c>
      <c r="G1326" t="inlineStr">
        <is>
          <t>Verify against product UX/business rules before exposing</t>
        </is>
      </c>
    </row>
    <row r="1327">
      <c r="A1327" t="inlineStr">
        <is>
          <t>Rekap RAB</t>
        </is>
      </c>
      <c r="B1327" t="inlineStr">
        <is>
          <t>B27</t>
        </is>
      </c>
      <c r="C1327" t="inlineStr">
        <is>
          <t>PEKERJAAN KELISTRIKAN</t>
        </is>
      </c>
      <c r="D1327" t="n">
        <v>17</v>
      </c>
      <c r="E1327" t="inlineStr"/>
      <c r="F1327" t="inlineStr">
        <is>
          <t>Review</t>
        </is>
      </c>
      <c r="G1327" t="inlineStr">
        <is>
          <t>Verify against product UX/business rules before exposing</t>
        </is>
      </c>
    </row>
    <row r="1328">
      <c r="A1328" t="inlineStr">
        <is>
          <t>Rekap RAB</t>
        </is>
      </c>
      <c r="B1328" t="inlineStr">
        <is>
          <t>B28</t>
        </is>
      </c>
      <c r="C1328" t="inlineStr">
        <is>
          <t>PEKERJAAN INSTALASI AIR BERSIH</t>
        </is>
      </c>
      <c r="D1328" t="n">
        <v>18</v>
      </c>
      <c r="E1328" t="inlineStr"/>
      <c r="F1328" t="inlineStr">
        <is>
          <t>Review</t>
        </is>
      </c>
      <c r="G1328" t="inlineStr">
        <is>
          <t>Verify against product UX/business rules before exposing</t>
        </is>
      </c>
    </row>
    <row r="1329">
      <c r="A1329" t="inlineStr">
        <is>
          <t>Rekap RAB</t>
        </is>
      </c>
      <c r="B1329" t="inlineStr">
        <is>
          <t>B29</t>
        </is>
      </c>
      <c r="C1329" t="inlineStr">
        <is>
          <t>PEKERJAAN SANITASI &amp; AIR LIMBAH</t>
        </is>
      </c>
      <c r="D1329" t="n">
        <v>19</v>
      </c>
      <c r="E1329" t="inlineStr"/>
      <c r="F1329" t="inlineStr">
        <is>
          <t>Review</t>
        </is>
      </c>
      <c r="G1329" t="inlineStr">
        <is>
          <t>Verify against product UX/business rules before exposing</t>
        </is>
      </c>
    </row>
  </sheetData>
  <autoFilter ref="A1:G132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24" min="1" max="1"/>
    <col width="10" customWidth="1" style="324" min="2" max="2"/>
    <col width="10" customWidth="1" style="324" min="3" max="3"/>
    <col width="16" customWidth="1" style="324" min="4" max="4"/>
    <col width="15" customWidth="1" style="324" min="5" max="5"/>
    <col width="20" customWidth="1" style="324" min="6" max="6"/>
    <col width="15" customWidth="1" style="324" min="7" max="7"/>
    <col width="35" customWidth="1" style="324" min="8" max="8"/>
  </cols>
  <sheetData>
    <row r="1">
      <c r="A1" s="464" t="inlineStr">
        <is>
          <t>Sheet</t>
        </is>
      </c>
      <c r="B1" s="464" t="inlineStr">
        <is>
          <t>Rows</t>
        </is>
      </c>
      <c r="C1" s="464" t="inlineStr">
        <is>
          <t>Columns</t>
        </is>
      </c>
      <c r="D1" s="464" t="inlineStr">
        <is>
          <t>Embedded Images</t>
        </is>
      </c>
      <c r="E1" s="464" t="inlineStr">
        <is>
          <t>Formula Count</t>
        </is>
      </c>
      <c r="F1" s="464" t="inlineStr">
        <is>
          <t>IFERROR Formula Count</t>
        </is>
      </c>
      <c r="G1" s="464" t="inlineStr">
        <is>
          <t>#REF! Tokens</t>
        </is>
      </c>
      <c r="H1" s="464" t="inlineStr">
        <is>
          <t>Circular/Self-Reference Candidates</t>
        </is>
      </c>
    </row>
    <row r="2">
      <c r="A2" t="inlineStr">
        <is>
          <t>Bowplank</t>
        </is>
      </c>
      <c r="B2" t="n">
        <v>79</v>
      </c>
      <c r="C2" t="n">
        <v>19</v>
      </c>
      <c r="D2" t="n">
        <v>2</v>
      </c>
      <c r="E2" t="n">
        <v>34</v>
      </c>
      <c r="F2" t="n">
        <v>21</v>
      </c>
      <c r="G2" t="n">
        <v>0</v>
      </c>
      <c r="H2" t="inlineStr"/>
    </row>
    <row r="3">
      <c r="A3" t="inlineStr">
        <is>
          <t>Pondasi</t>
        </is>
      </c>
      <c r="B3" t="n">
        <v>132</v>
      </c>
      <c r="C3" t="n">
        <v>19</v>
      </c>
      <c r="D3" t="n">
        <v>2</v>
      </c>
      <c r="E3" t="n">
        <v>74</v>
      </c>
      <c r="F3" t="n">
        <v>51</v>
      </c>
      <c r="G3" t="n">
        <v>0</v>
      </c>
      <c r="H3" t="inlineStr"/>
    </row>
    <row r="4">
      <c r="A4" t="inlineStr">
        <is>
          <t>Foot Plate</t>
        </is>
      </c>
      <c r="B4" t="n">
        <v>119</v>
      </c>
      <c r="C4" t="n">
        <v>19</v>
      </c>
      <c r="D4" t="n">
        <v>4</v>
      </c>
      <c r="E4" t="n">
        <v>115</v>
      </c>
      <c r="F4" t="n">
        <v>83</v>
      </c>
      <c r="G4" t="n">
        <v>0</v>
      </c>
      <c r="H4" t="inlineStr"/>
    </row>
    <row r="5">
      <c r="A5" t="inlineStr">
        <is>
          <t>Sloof</t>
        </is>
      </c>
      <c r="B5" t="n">
        <v>102</v>
      </c>
      <c r="C5" t="n">
        <v>21</v>
      </c>
      <c r="D5" t="n">
        <v>2</v>
      </c>
      <c r="E5" t="n">
        <v>100</v>
      </c>
      <c r="F5" t="n">
        <v>54</v>
      </c>
      <c r="G5" t="n">
        <v>0</v>
      </c>
      <c r="H5" t="inlineStr"/>
    </row>
    <row r="6">
      <c r="A6" t="inlineStr">
        <is>
          <t>Kolom</t>
        </is>
      </c>
      <c r="B6" t="n">
        <v>97</v>
      </c>
      <c r="C6" t="n">
        <v>19</v>
      </c>
      <c r="D6" t="n">
        <v>2</v>
      </c>
      <c r="E6" t="n">
        <v>104</v>
      </c>
      <c r="F6" t="n">
        <v>58</v>
      </c>
      <c r="G6" t="n">
        <v>0</v>
      </c>
      <c r="H6" t="inlineStr"/>
    </row>
    <row r="7">
      <c r="A7" t="inlineStr">
        <is>
          <t>Balok</t>
        </is>
      </c>
      <c r="B7" t="n">
        <v>106</v>
      </c>
      <c r="C7" t="n">
        <v>20</v>
      </c>
      <c r="D7" t="n">
        <v>2</v>
      </c>
      <c r="E7" t="n">
        <v>107</v>
      </c>
      <c r="F7" t="n">
        <v>58</v>
      </c>
      <c r="G7" t="n">
        <v>0</v>
      </c>
      <c r="H7" t="inlineStr"/>
    </row>
    <row r="8">
      <c r="A8" t="inlineStr">
        <is>
          <t>Bata Ringan</t>
        </is>
      </c>
      <c r="B8" t="n">
        <v>88</v>
      </c>
      <c r="C8" t="n">
        <v>18</v>
      </c>
      <c r="D8" t="n">
        <v>4</v>
      </c>
      <c r="E8" t="n">
        <v>51</v>
      </c>
      <c r="F8" t="n">
        <v>40</v>
      </c>
      <c r="G8" t="n">
        <v>0</v>
      </c>
      <c r="H8" t="inlineStr"/>
    </row>
    <row r="9">
      <c r="A9" t="inlineStr">
        <is>
          <t>Bata Merah</t>
        </is>
      </c>
      <c r="B9" t="n">
        <v>87</v>
      </c>
      <c r="C9" t="n">
        <v>18</v>
      </c>
      <c r="D9" t="n">
        <v>4</v>
      </c>
      <c r="E9" t="n">
        <v>60</v>
      </c>
      <c r="F9" t="n">
        <v>44</v>
      </c>
      <c r="G9" t="n">
        <v>0</v>
      </c>
      <c r="H9" t="inlineStr"/>
    </row>
    <row r="10">
      <c r="A10" t="inlineStr">
        <is>
          <t>Batako</t>
        </is>
      </c>
      <c r="B10" t="n">
        <v>87</v>
      </c>
      <c r="C10" t="n">
        <v>18</v>
      </c>
      <c r="D10" t="n">
        <v>4</v>
      </c>
      <c r="E10" t="n">
        <v>54</v>
      </c>
      <c r="F10" t="n">
        <v>37</v>
      </c>
      <c r="G10" t="n">
        <v>0</v>
      </c>
      <c r="H10" t="inlineStr"/>
    </row>
    <row r="11">
      <c r="A11" t="inlineStr">
        <is>
          <t>Pintu &amp; Jendela</t>
        </is>
      </c>
      <c r="B11" t="n">
        <v>98</v>
      </c>
      <c r="C11" t="n">
        <v>18</v>
      </c>
      <c r="D11" t="n">
        <v>4</v>
      </c>
      <c r="E11" t="n">
        <v>82</v>
      </c>
      <c r="F11" t="n">
        <v>53</v>
      </c>
      <c r="G11" t="n">
        <v>0</v>
      </c>
      <c r="H11" t="inlineStr"/>
    </row>
    <row r="12">
      <c r="A12" t="inlineStr">
        <is>
          <t>Atap Baja Ringan</t>
        </is>
      </c>
      <c r="B12" t="n">
        <v>138</v>
      </c>
      <c r="C12" t="n">
        <v>30</v>
      </c>
      <c r="D12" t="n">
        <v>3</v>
      </c>
      <c r="E12" t="n">
        <v>192</v>
      </c>
      <c r="F12" t="n">
        <v>50</v>
      </c>
      <c r="G12" t="n">
        <v>0</v>
      </c>
      <c r="H12" t="inlineStr"/>
    </row>
    <row r="13">
      <c r="A13" t="inlineStr">
        <is>
          <t>Plesteran &amp; Acian</t>
        </is>
      </c>
      <c r="B13" t="n">
        <v>94</v>
      </c>
      <c r="C13" t="n">
        <v>18</v>
      </c>
      <c r="D13" t="n">
        <v>4</v>
      </c>
      <c r="E13" t="n">
        <v>58</v>
      </c>
      <c r="F13" t="n">
        <v>41</v>
      </c>
      <c r="G13" t="n">
        <v>0</v>
      </c>
      <c r="H13" t="inlineStr"/>
    </row>
    <row r="14">
      <c r="A14" t="inlineStr">
        <is>
          <t>Penutup Lantai</t>
        </is>
      </c>
      <c r="B14" t="n">
        <v>103</v>
      </c>
      <c r="C14" t="n">
        <v>18</v>
      </c>
      <c r="D14" t="n">
        <v>2</v>
      </c>
      <c r="E14" t="n">
        <v>107</v>
      </c>
      <c r="F14" t="n">
        <v>66</v>
      </c>
      <c r="G14" t="n">
        <v>0</v>
      </c>
      <c r="H14" t="inlineStr"/>
    </row>
    <row r="15">
      <c r="A15" t="inlineStr">
        <is>
          <t>Penutup Dinding</t>
        </is>
      </c>
      <c r="B15" t="n">
        <v>88</v>
      </c>
      <c r="C15" t="n">
        <v>18</v>
      </c>
      <c r="D15" t="n">
        <v>2</v>
      </c>
      <c r="E15" t="n">
        <v>77</v>
      </c>
      <c r="F15" t="n">
        <v>48</v>
      </c>
      <c r="G15" t="n">
        <v>0</v>
      </c>
      <c r="H15" t="inlineStr"/>
    </row>
    <row r="16">
      <c r="A16" t="inlineStr">
        <is>
          <t>Plafon</t>
        </is>
      </c>
      <c r="B16" t="n">
        <v>84</v>
      </c>
      <c r="C16" t="n">
        <v>21</v>
      </c>
      <c r="D16" t="n">
        <v>3</v>
      </c>
      <c r="E16" t="n">
        <v>162</v>
      </c>
      <c r="F16" t="n">
        <v>37</v>
      </c>
      <c r="G16" t="n">
        <v>0</v>
      </c>
      <c r="H16" t="inlineStr"/>
    </row>
    <row r="17">
      <c r="A17" t="inlineStr">
        <is>
          <t>Pengecatan</t>
        </is>
      </c>
      <c r="B17" t="n">
        <v>51</v>
      </c>
      <c r="C17" t="n">
        <v>21</v>
      </c>
      <c r="D17" t="n">
        <v>4</v>
      </c>
      <c r="E17" t="n">
        <v>40</v>
      </c>
      <c r="F17" t="n">
        <v>15</v>
      </c>
      <c r="G17" t="n">
        <v>0</v>
      </c>
      <c r="H17" t="inlineStr"/>
    </row>
    <row r="18">
      <c r="A18" t="inlineStr">
        <is>
          <t>Kelistrikan</t>
        </is>
      </c>
      <c r="B18" t="n">
        <v>48</v>
      </c>
      <c r="C18" t="n">
        <v>19</v>
      </c>
      <c r="D18" t="n">
        <v>2</v>
      </c>
      <c r="E18" t="n">
        <v>104</v>
      </c>
      <c r="F18" t="n">
        <v>11</v>
      </c>
      <c r="G18" t="n">
        <v>0</v>
      </c>
      <c r="H18" t="inlineStr"/>
    </row>
    <row r="19">
      <c r="A19" t="inlineStr">
        <is>
          <t>Instalasi Air Bersih</t>
        </is>
      </c>
      <c r="B19" t="n">
        <v>52</v>
      </c>
      <c r="C19" t="n">
        <v>18</v>
      </c>
      <c r="D19" t="n">
        <v>2</v>
      </c>
      <c r="E19" t="n">
        <v>98</v>
      </c>
      <c r="F19" t="n">
        <v>13</v>
      </c>
      <c r="G19" t="n">
        <v>0</v>
      </c>
      <c r="H19" t="inlineStr"/>
    </row>
    <row r="20">
      <c r="A20" t="inlineStr">
        <is>
          <t>Sanitair</t>
        </is>
      </c>
      <c r="B20" t="n">
        <v>72</v>
      </c>
      <c r="C20" t="n">
        <v>20</v>
      </c>
      <c r="D20" t="n">
        <v>2</v>
      </c>
      <c r="E20" t="n">
        <v>112</v>
      </c>
      <c r="F20" t="n">
        <v>49</v>
      </c>
      <c r="G20" t="n">
        <v>0</v>
      </c>
      <c r="H20" t="inlineStr"/>
    </row>
    <row r="21">
      <c r="A21" t="inlineStr">
        <is>
          <t>Rekap RAB</t>
        </is>
      </c>
      <c r="B21" t="n">
        <v>32</v>
      </c>
      <c r="C21" t="n">
        <v>9</v>
      </c>
      <c r="D21" t="n">
        <v>0</v>
      </c>
      <c r="E21" t="n">
        <v>20</v>
      </c>
      <c r="F21" t="n">
        <v>0</v>
      </c>
      <c r="G21" t="n">
        <v>0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Iyet Hidayat</dc:creator>
  <dcterms:created xmlns:dcterms="http://purl.org/dc/terms/" xmlns:xsi="http://www.w3.org/2001/XMLSchema-instance" xsi:type="dcterms:W3CDTF">2025-07-31T01:13:23Z</dcterms:created>
  <dcterms:modified xmlns:dcterms="http://purl.org/dc/terms/" xmlns:xsi="http://www.w3.org/2001/XMLSchema-instance" xsi:type="dcterms:W3CDTF">2026-09-06T13:28:52Z</dcterms:modified>
</cp:coreProperties>
</file>